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Приложение 1" sheetId="1" r:id="rId1"/>
  </sheets>
  <definedNames>
    <definedName name="_xlnm.Print_Titles" localSheetId="0">'Приложение 1'!$4:$7</definedName>
    <definedName name="_xlnm.Print_Area" localSheetId="0">'Приложение 1'!$A$1:$T$79</definedName>
  </definedNames>
  <calcPr calcId="145621" fullCalcOnLoad="1"/>
</workbook>
</file>

<file path=xl/calcChain.xml><?xml version="1.0" encoding="utf-8"?>
<calcChain xmlns="http://schemas.openxmlformats.org/spreadsheetml/2006/main">
  <c r="T76" i="1" l="1"/>
  <c r="S76" i="1"/>
  <c r="R76" i="1"/>
  <c r="Q76" i="1"/>
  <c r="P76" i="1"/>
  <c r="O76" i="1"/>
  <c r="I76" i="1"/>
  <c r="C76" i="1"/>
  <c r="T75" i="1"/>
  <c r="S75" i="1"/>
  <c r="S73" i="1" s="1"/>
  <c r="R75" i="1"/>
  <c r="Q75" i="1"/>
  <c r="P75" i="1"/>
  <c r="O75" i="1"/>
  <c r="O73" i="1" s="1"/>
  <c r="I75" i="1"/>
  <c r="C75" i="1"/>
  <c r="I74" i="1"/>
  <c r="C74" i="1"/>
  <c r="C73" i="1" s="1"/>
  <c r="T73" i="1"/>
  <c r="R73" i="1"/>
  <c r="Q73" i="1"/>
  <c r="P73" i="1"/>
  <c r="N73" i="1"/>
  <c r="M73" i="1"/>
  <c r="L73" i="1"/>
  <c r="K73" i="1"/>
  <c r="J73" i="1"/>
  <c r="I73" i="1"/>
  <c r="H73" i="1"/>
  <c r="G73" i="1"/>
  <c r="F73" i="1"/>
  <c r="E73" i="1"/>
  <c r="D73" i="1"/>
  <c r="I72" i="1"/>
  <c r="C72" i="1"/>
  <c r="I71" i="1"/>
  <c r="C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T69" i="1"/>
  <c r="S69" i="1"/>
  <c r="R69" i="1"/>
  <c r="Q69" i="1"/>
  <c r="P69" i="1"/>
  <c r="O69" i="1"/>
  <c r="I69" i="1"/>
  <c r="C69" i="1"/>
  <c r="T68" i="1"/>
  <c r="S68" i="1"/>
  <c r="R68" i="1"/>
  <c r="Q68" i="1"/>
  <c r="O68" i="1"/>
  <c r="J68" i="1"/>
  <c r="P68" i="1" s="1"/>
  <c r="I68" i="1"/>
  <c r="C68" i="1"/>
  <c r="T67" i="1"/>
  <c r="S67" i="1"/>
  <c r="R67" i="1"/>
  <c r="O67" i="1" s="1"/>
  <c r="O64" i="1" s="1"/>
  <c r="P67" i="1"/>
  <c r="I67" i="1"/>
  <c r="E67" i="1"/>
  <c r="Q67" i="1" s="1"/>
  <c r="C67" i="1"/>
  <c r="T66" i="1"/>
  <c r="T64" i="1" s="1"/>
  <c r="S66" i="1"/>
  <c r="R66" i="1"/>
  <c r="O66" i="1"/>
  <c r="I66" i="1"/>
  <c r="E66" i="1"/>
  <c r="Q66" i="1" s="1"/>
  <c r="D66" i="1"/>
  <c r="D64" i="1" s="1"/>
  <c r="C66" i="1"/>
  <c r="T65" i="1"/>
  <c r="S65" i="1"/>
  <c r="R65" i="1"/>
  <c r="Q65" i="1"/>
  <c r="P65" i="1"/>
  <c r="O65" i="1"/>
  <c r="I65" i="1"/>
  <c r="C65" i="1"/>
  <c r="S64" i="1"/>
  <c r="N64" i="1"/>
  <c r="K64" i="1"/>
  <c r="J64" i="1"/>
  <c r="I64" i="1"/>
  <c r="H64" i="1"/>
  <c r="C64" i="1"/>
  <c r="T63" i="1"/>
  <c r="S63" i="1"/>
  <c r="R63" i="1"/>
  <c r="Q63" i="1"/>
  <c r="P63" i="1"/>
  <c r="O63" i="1"/>
  <c r="I63" i="1"/>
  <c r="C63" i="1"/>
  <c r="T62" i="1"/>
  <c r="S62" i="1"/>
  <c r="R62" i="1"/>
  <c r="Q62" i="1"/>
  <c r="P62" i="1"/>
  <c r="O62" i="1"/>
  <c r="I62" i="1"/>
  <c r="C62" i="1"/>
  <c r="T61" i="1"/>
  <c r="S61" i="1"/>
  <c r="R61" i="1"/>
  <c r="Q61" i="1"/>
  <c r="P61" i="1"/>
  <c r="O61" i="1"/>
  <c r="I61" i="1"/>
  <c r="C61" i="1"/>
  <c r="T60" i="1"/>
  <c r="S60" i="1"/>
  <c r="R60" i="1"/>
  <c r="Q60" i="1"/>
  <c r="P60" i="1"/>
  <c r="O60" i="1"/>
  <c r="I60" i="1"/>
  <c r="C60" i="1"/>
  <c r="T59" i="1"/>
  <c r="S59" i="1"/>
  <c r="R59" i="1"/>
  <c r="Q59" i="1"/>
  <c r="P59" i="1"/>
  <c r="O59" i="1"/>
  <c r="I59" i="1"/>
  <c r="C59" i="1"/>
  <c r="T58" i="1"/>
  <c r="S58" i="1"/>
  <c r="R58" i="1"/>
  <c r="Q58" i="1"/>
  <c r="P58" i="1"/>
  <c r="O58" i="1"/>
  <c r="I58" i="1"/>
  <c r="C58" i="1"/>
  <c r="T57" i="1"/>
  <c r="S57" i="1"/>
  <c r="R57" i="1"/>
  <c r="Q57" i="1"/>
  <c r="O57" i="1"/>
  <c r="K57" i="1"/>
  <c r="J57" i="1"/>
  <c r="P57" i="1" s="1"/>
  <c r="I57" i="1"/>
  <c r="E57" i="1"/>
  <c r="D57" i="1"/>
  <c r="C57" i="1"/>
  <c r="T56" i="1"/>
  <c r="S56" i="1"/>
  <c r="R56" i="1"/>
  <c r="Q56" i="1"/>
  <c r="O56" i="1"/>
  <c r="K56" i="1"/>
  <c r="J56" i="1"/>
  <c r="J55" i="1" s="1"/>
  <c r="J45" i="1" s="1"/>
  <c r="I56" i="1"/>
  <c r="E56" i="1"/>
  <c r="E55" i="1" s="1"/>
  <c r="D56" i="1"/>
  <c r="C56" i="1"/>
  <c r="T55" i="1"/>
  <c r="S55" i="1"/>
  <c r="R55" i="1"/>
  <c r="Q55" i="1"/>
  <c r="O55" i="1"/>
  <c r="N55" i="1"/>
  <c r="M55" i="1"/>
  <c r="M45" i="1" s="1"/>
  <c r="L55" i="1"/>
  <c r="K55" i="1"/>
  <c r="I55" i="1"/>
  <c r="D55" i="1"/>
  <c r="C55" i="1"/>
  <c r="T54" i="1"/>
  <c r="S54" i="1"/>
  <c r="R54" i="1"/>
  <c r="O54" i="1" s="1"/>
  <c r="Q54" i="1"/>
  <c r="P54" i="1"/>
  <c r="I54" i="1"/>
  <c r="C54" i="1"/>
  <c r="T53" i="1"/>
  <c r="S53" i="1"/>
  <c r="R53" i="1"/>
  <c r="O53" i="1" s="1"/>
  <c r="Q53" i="1"/>
  <c r="P53" i="1"/>
  <c r="I53" i="1"/>
  <c r="C53" i="1"/>
  <c r="T52" i="1"/>
  <c r="S52" i="1"/>
  <c r="R52" i="1"/>
  <c r="O52" i="1" s="1"/>
  <c r="Q52" i="1"/>
  <c r="P52" i="1"/>
  <c r="I52" i="1"/>
  <c r="C52" i="1"/>
  <c r="T51" i="1"/>
  <c r="S51" i="1"/>
  <c r="R51" i="1"/>
  <c r="O51" i="1" s="1"/>
  <c r="Q51" i="1"/>
  <c r="P51" i="1"/>
  <c r="I51" i="1"/>
  <c r="C51" i="1"/>
  <c r="T50" i="1"/>
  <c r="S50" i="1"/>
  <c r="R50" i="1"/>
  <c r="O50" i="1" s="1"/>
  <c r="Q50" i="1"/>
  <c r="P50" i="1"/>
  <c r="I50" i="1"/>
  <c r="C50" i="1"/>
  <c r="T49" i="1"/>
  <c r="S49" i="1"/>
  <c r="R49" i="1"/>
  <c r="O49" i="1" s="1"/>
  <c r="O48" i="1" s="1"/>
  <c r="Q49" i="1"/>
  <c r="P49" i="1"/>
  <c r="I49" i="1"/>
  <c r="I48" i="1" s="1"/>
  <c r="C49" i="1"/>
  <c r="T48" i="1"/>
  <c r="T45" i="1" s="1"/>
  <c r="S48" i="1"/>
  <c r="S45" i="1" s="1"/>
  <c r="R48" i="1"/>
  <c r="Q48" i="1"/>
  <c r="P48" i="1"/>
  <c r="N48" i="1"/>
  <c r="M48" i="1"/>
  <c r="L48" i="1"/>
  <c r="L45" i="1" s="1"/>
  <c r="K48" i="1"/>
  <c r="K45" i="1" s="1"/>
  <c r="J48" i="1"/>
  <c r="H48" i="1"/>
  <c r="H45" i="1" s="1"/>
  <c r="G48" i="1"/>
  <c r="G45" i="1" s="1"/>
  <c r="F48" i="1"/>
  <c r="E48" i="1"/>
  <c r="D48" i="1"/>
  <c r="D45" i="1" s="1"/>
  <c r="C48" i="1"/>
  <c r="T47" i="1"/>
  <c r="S47" i="1"/>
  <c r="R47" i="1"/>
  <c r="O47" i="1" s="1"/>
  <c r="Q47" i="1"/>
  <c r="P47" i="1"/>
  <c r="I47" i="1"/>
  <c r="C47" i="1"/>
  <c r="C45" i="1" s="1"/>
  <c r="T46" i="1"/>
  <c r="S46" i="1"/>
  <c r="R46" i="1"/>
  <c r="O46" i="1" s="1"/>
  <c r="Q46" i="1"/>
  <c r="P46" i="1"/>
  <c r="I46" i="1"/>
  <c r="C46" i="1"/>
  <c r="N45" i="1"/>
  <c r="F45" i="1"/>
  <c r="T44" i="1"/>
  <c r="S44" i="1"/>
  <c r="R44" i="1"/>
  <c r="O44" i="1" s="1"/>
  <c r="Q44" i="1"/>
  <c r="P44" i="1"/>
  <c r="I44" i="1"/>
  <c r="C44" i="1"/>
  <c r="T43" i="1"/>
  <c r="S43" i="1"/>
  <c r="R43" i="1"/>
  <c r="O43" i="1" s="1"/>
  <c r="Q43" i="1"/>
  <c r="P43" i="1"/>
  <c r="I43" i="1"/>
  <c r="C43" i="1"/>
  <c r="T42" i="1"/>
  <c r="S42" i="1"/>
  <c r="R42" i="1"/>
  <c r="O42" i="1" s="1"/>
  <c r="Q42" i="1"/>
  <c r="P42" i="1"/>
  <c r="I42" i="1"/>
  <c r="C42" i="1"/>
  <c r="T41" i="1"/>
  <c r="S41" i="1"/>
  <c r="R41" i="1"/>
  <c r="O41" i="1" s="1"/>
  <c r="Q41" i="1"/>
  <c r="P41" i="1"/>
  <c r="I41" i="1"/>
  <c r="C41" i="1"/>
  <c r="T40" i="1"/>
  <c r="S40" i="1"/>
  <c r="R40" i="1"/>
  <c r="O40" i="1" s="1"/>
  <c r="Q40" i="1"/>
  <c r="P40" i="1"/>
  <c r="I40" i="1"/>
  <c r="C40" i="1"/>
  <c r="T39" i="1"/>
  <c r="T34" i="1" s="1"/>
  <c r="S39" i="1"/>
  <c r="S34" i="1" s="1"/>
  <c r="R39" i="1"/>
  <c r="O39" i="1" s="1"/>
  <c r="Q39" i="1"/>
  <c r="P39" i="1"/>
  <c r="P34" i="1" s="1"/>
  <c r="I39" i="1"/>
  <c r="C39" i="1"/>
  <c r="I38" i="1"/>
  <c r="C38" i="1"/>
  <c r="I37" i="1"/>
  <c r="I34" i="1" s="1"/>
  <c r="E37" i="1"/>
  <c r="D37" i="1"/>
  <c r="D34" i="1" s="1"/>
  <c r="C37" i="1"/>
  <c r="C34" i="1" s="1"/>
  <c r="R34" i="1"/>
  <c r="Q34" i="1"/>
  <c r="N34" i="1"/>
  <c r="M34" i="1"/>
  <c r="L34" i="1"/>
  <c r="K34" i="1"/>
  <c r="J34" i="1"/>
  <c r="H34" i="1"/>
  <c r="G34" i="1"/>
  <c r="F34" i="1"/>
  <c r="E34" i="1"/>
  <c r="T32" i="1"/>
  <c r="S32" i="1"/>
  <c r="R32" i="1"/>
  <c r="O32" i="1" s="1"/>
  <c r="Q32" i="1"/>
  <c r="P32" i="1"/>
  <c r="I32" i="1"/>
  <c r="C32" i="1"/>
  <c r="T31" i="1"/>
  <c r="S31" i="1"/>
  <c r="R31" i="1"/>
  <c r="O31" i="1" s="1"/>
  <c r="O29" i="1" s="1"/>
  <c r="Q31" i="1"/>
  <c r="P31" i="1"/>
  <c r="I31" i="1"/>
  <c r="I29" i="1" s="1"/>
  <c r="C31" i="1"/>
  <c r="T29" i="1"/>
  <c r="S29" i="1"/>
  <c r="R29" i="1"/>
  <c r="Q29" i="1"/>
  <c r="P29" i="1"/>
  <c r="N29" i="1"/>
  <c r="M29" i="1"/>
  <c r="L29" i="1"/>
  <c r="K29" i="1"/>
  <c r="J29" i="1"/>
  <c r="H29" i="1"/>
  <c r="G29" i="1"/>
  <c r="F29" i="1"/>
  <c r="E29" i="1"/>
  <c r="D29" i="1"/>
  <c r="C29" i="1"/>
  <c r="T28" i="1"/>
  <c r="S28" i="1"/>
  <c r="R28" i="1"/>
  <c r="Q28" i="1"/>
  <c r="P28" i="1"/>
  <c r="I28" i="1"/>
  <c r="C28" i="1"/>
  <c r="O28" i="1" s="1"/>
  <c r="T27" i="1"/>
  <c r="S27" i="1"/>
  <c r="R27" i="1"/>
  <c r="Q27" i="1"/>
  <c r="P27" i="1"/>
  <c r="I27" i="1"/>
  <c r="C27" i="1"/>
  <c r="O27" i="1" s="1"/>
  <c r="T26" i="1"/>
  <c r="S26" i="1"/>
  <c r="R26" i="1"/>
  <c r="Q26" i="1"/>
  <c r="P26" i="1"/>
  <c r="I26" i="1"/>
  <c r="C26" i="1"/>
  <c r="O26" i="1" s="1"/>
  <c r="T25" i="1"/>
  <c r="S25" i="1"/>
  <c r="R25" i="1"/>
  <c r="Q25" i="1"/>
  <c r="P25" i="1"/>
  <c r="I25" i="1"/>
  <c r="C25" i="1"/>
  <c r="O25" i="1" s="1"/>
  <c r="T24" i="1"/>
  <c r="S24" i="1"/>
  <c r="R24" i="1"/>
  <c r="Q24" i="1"/>
  <c r="P24" i="1"/>
  <c r="I24" i="1"/>
  <c r="C24" i="1"/>
  <c r="O24" i="1" s="1"/>
  <c r="T23" i="1"/>
  <c r="R23" i="1"/>
  <c r="P23" i="1"/>
  <c r="I23" i="1"/>
  <c r="H23" i="1"/>
  <c r="G23" i="1"/>
  <c r="S23" i="1" s="1"/>
  <c r="F23" i="1"/>
  <c r="E23" i="1"/>
  <c r="Q23" i="1" s="1"/>
  <c r="D23" i="1"/>
  <c r="C23" i="1"/>
  <c r="O23" i="1" s="1"/>
  <c r="S22" i="1"/>
  <c r="Q22" i="1"/>
  <c r="I22" i="1"/>
  <c r="H22" i="1"/>
  <c r="T22" i="1" s="1"/>
  <c r="G22" i="1"/>
  <c r="F22" i="1"/>
  <c r="C22" i="1" s="1"/>
  <c r="O22" i="1" s="1"/>
  <c r="E22" i="1"/>
  <c r="D22" i="1"/>
  <c r="P22" i="1" s="1"/>
  <c r="N21" i="1"/>
  <c r="N15" i="1" s="1"/>
  <c r="M21" i="1"/>
  <c r="L21" i="1"/>
  <c r="I21" i="1" s="1"/>
  <c r="I15" i="1" s="1"/>
  <c r="K21" i="1"/>
  <c r="J21" i="1"/>
  <c r="J15" i="1" s="1"/>
  <c r="H21" i="1"/>
  <c r="T21" i="1" s="1"/>
  <c r="G21" i="1"/>
  <c r="S21" i="1" s="1"/>
  <c r="F21" i="1"/>
  <c r="C21" i="1" s="1"/>
  <c r="E21" i="1"/>
  <c r="Q21" i="1" s="1"/>
  <c r="D21" i="1"/>
  <c r="P21" i="1" s="1"/>
  <c r="T20" i="1"/>
  <c r="R20" i="1"/>
  <c r="P20" i="1"/>
  <c r="I20" i="1"/>
  <c r="H20" i="1"/>
  <c r="G20" i="1"/>
  <c r="S20" i="1" s="1"/>
  <c r="F20" i="1"/>
  <c r="E20" i="1"/>
  <c r="Q20" i="1" s="1"/>
  <c r="D20" i="1"/>
  <c r="C20" i="1"/>
  <c r="O20" i="1" s="1"/>
  <c r="S19" i="1"/>
  <c r="Q19" i="1"/>
  <c r="I19" i="1"/>
  <c r="H19" i="1"/>
  <c r="T19" i="1" s="1"/>
  <c r="G19" i="1"/>
  <c r="F19" i="1"/>
  <c r="C19" i="1" s="1"/>
  <c r="O19" i="1" s="1"/>
  <c r="E19" i="1"/>
  <c r="D19" i="1"/>
  <c r="P19" i="1" s="1"/>
  <c r="T18" i="1"/>
  <c r="R18" i="1"/>
  <c r="P18" i="1"/>
  <c r="K18" i="1"/>
  <c r="J18" i="1"/>
  <c r="I18" i="1"/>
  <c r="H18" i="1"/>
  <c r="G18" i="1"/>
  <c r="S18" i="1" s="1"/>
  <c r="F18" i="1"/>
  <c r="E18" i="1"/>
  <c r="Q18" i="1" s="1"/>
  <c r="Q15" i="1" s="1"/>
  <c r="D18" i="1"/>
  <c r="C18" i="1"/>
  <c r="O18" i="1" s="1"/>
  <c r="I17" i="1"/>
  <c r="C17" i="1"/>
  <c r="T16" i="1"/>
  <c r="S16" i="1"/>
  <c r="R16" i="1"/>
  <c r="Q16" i="1"/>
  <c r="P16" i="1"/>
  <c r="O16" i="1"/>
  <c r="I16" i="1"/>
  <c r="C16" i="1"/>
  <c r="C15" i="1" s="1"/>
  <c r="M15" i="1"/>
  <c r="K15" i="1"/>
  <c r="G15" i="1"/>
  <c r="E15" i="1"/>
  <c r="T14" i="1"/>
  <c r="S14" i="1"/>
  <c r="R14" i="1"/>
  <c r="Q14" i="1"/>
  <c r="P14" i="1"/>
  <c r="O14" i="1"/>
  <c r="I14" i="1"/>
  <c r="C14" i="1"/>
  <c r="T13" i="1"/>
  <c r="S13" i="1"/>
  <c r="R13" i="1"/>
  <c r="Q13" i="1"/>
  <c r="P13" i="1"/>
  <c r="O13" i="1"/>
  <c r="I13" i="1"/>
  <c r="C13" i="1"/>
  <c r="T12" i="1"/>
  <c r="S12" i="1"/>
  <c r="R12" i="1"/>
  <c r="Q12" i="1"/>
  <c r="P12" i="1"/>
  <c r="O12" i="1"/>
  <c r="I12" i="1"/>
  <c r="C12" i="1"/>
  <c r="T11" i="1"/>
  <c r="S11" i="1"/>
  <c r="R11" i="1"/>
  <c r="Q11" i="1"/>
  <c r="P11" i="1"/>
  <c r="O11" i="1"/>
  <c r="I11" i="1"/>
  <c r="C11" i="1"/>
  <c r="T10" i="1"/>
  <c r="S10" i="1"/>
  <c r="R10" i="1"/>
  <c r="Q10" i="1"/>
  <c r="P10" i="1"/>
  <c r="O10" i="1"/>
  <c r="I10" i="1"/>
  <c r="C10" i="1"/>
  <c r="T9" i="1"/>
  <c r="S9" i="1"/>
  <c r="R9" i="1"/>
  <c r="Q9" i="1"/>
  <c r="P9" i="1"/>
  <c r="O9" i="1"/>
  <c r="I9" i="1"/>
  <c r="C9" i="1"/>
  <c r="T8" i="1"/>
  <c r="S8" i="1"/>
  <c r="R8" i="1"/>
  <c r="Q8" i="1"/>
  <c r="P8" i="1"/>
  <c r="O8" i="1"/>
  <c r="N8" i="1"/>
  <c r="N77" i="1" s="1"/>
  <c r="M8" i="1"/>
  <c r="M77" i="1" s="1"/>
  <c r="L8" i="1"/>
  <c r="K8" i="1"/>
  <c r="J8" i="1"/>
  <c r="J77" i="1" s="1"/>
  <c r="I8" i="1"/>
  <c r="H8" i="1"/>
  <c r="G8" i="1"/>
  <c r="F8" i="1"/>
  <c r="E8" i="1"/>
  <c r="D8" i="1"/>
  <c r="C8" i="1"/>
  <c r="F77" i="1" l="1"/>
  <c r="T15" i="1"/>
  <c r="O45" i="1"/>
  <c r="Q64" i="1"/>
  <c r="Q45" i="1" s="1"/>
  <c r="Q77" i="1" s="1"/>
  <c r="C77" i="1"/>
  <c r="G77" i="1"/>
  <c r="K77" i="1"/>
  <c r="S77" i="1"/>
  <c r="S15" i="1"/>
  <c r="O21" i="1"/>
  <c r="O15" i="1" s="1"/>
  <c r="O77" i="1" s="1"/>
  <c r="O34" i="1"/>
  <c r="I45" i="1"/>
  <c r="D77" i="1"/>
  <c r="H77" i="1"/>
  <c r="T77" i="1"/>
  <c r="P15" i="1"/>
  <c r="I77" i="1"/>
  <c r="R21" i="1"/>
  <c r="E64" i="1"/>
  <c r="E45" i="1" s="1"/>
  <c r="E77" i="1" s="1"/>
  <c r="D15" i="1"/>
  <c r="H15" i="1"/>
  <c r="L15" i="1"/>
  <c r="L77" i="1" s="1"/>
  <c r="R19" i="1"/>
  <c r="R15" i="1" s="1"/>
  <c r="R77" i="1" s="1"/>
  <c r="R22" i="1"/>
  <c r="P56" i="1"/>
  <c r="P55" i="1" s="1"/>
  <c r="P45" i="1" s="1"/>
  <c r="R64" i="1"/>
  <c r="R45" i="1" s="1"/>
  <c r="P66" i="1"/>
  <c r="P64" i="1" s="1"/>
  <c r="F15" i="1"/>
  <c r="P77" i="1" l="1"/>
</calcChain>
</file>

<file path=xl/sharedStrings.xml><?xml version="1.0" encoding="utf-8"?>
<sst xmlns="http://schemas.openxmlformats.org/spreadsheetml/2006/main" count="141" uniqueCount="122">
  <si>
    <t>Приложение 1</t>
  </si>
  <si>
    <r>
      <t xml:space="preserve">ИНФОРМАЦИЯ
о потребности консолидированного бюджета  </t>
    </r>
    <r>
      <rPr>
        <b/>
        <i/>
        <u/>
        <sz val="14"/>
        <rFont val="Times New Roman"/>
        <family val="1"/>
        <charset val="204"/>
      </rPr>
      <t xml:space="preserve">Пермского края </t>
    </r>
    <r>
      <rPr>
        <b/>
        <sz val="14"/>
        <rFont val="Times New Roman"/>
        <family val="1"/>
        <charset val="204"/>
      </rPr>
      <t xml:space="preserve"> в средствах на реализацию 
указов Президента Российской Федерации от 07.05.2012 №№ 596-606, от 01.06.2012 № 761 и от 28.12.2012 № 1688</t>
    </r>
  </si>
  <si>
    <t>млн.руб.</t>
  </si>
  <si>
    <t>№ п/п</t>
  </si>
  <si>
    <t>Наименование Указа Президента Российской Федерации</t>
  </si>
  <si>
    <t xml:space="preserve">Потребность на реализацию Указов Президента Российской Федерации  </t>
  </si>
  <si>
    <t>Предусмотрено в консолидированном бюджете региона и за счет иных источников финансирования</t>
  </si>
  <si>
    <t xml:space="preserve">Дефицит (недостаток) средств </t>
  </si>
  <si>
    <t>Всего
2017-2019гг</t>
  </si>
  <si>
    <t>в том числе:</t>
  </si>
  <si>
    <t>2016 год</t>
  </si>
  <si>
    <t>2017 год</t>
  </si>
  <si>
    <t>2018 год</t>
  </si>
  <si>
    <t>2019 год</t>
  </si>
  <si>
    <t>план</t>
  </si>
  <si>
    <t>факт</t>
  </si>
  <si>
    <t xml:space="preserve"> № 596 «О долгосрочной государственной экономической политике»</t>
  </si>
  <si>
    <t>1.1.</t>
  </si>
  <si>
    <t>развитие малого и среднего предпринимательства в Пермском крае</t>
  </si>
  <si>
    <t>1.2.</t>
  </si>
  <si>
    <t>модернизация и развитие сельскохозяйственного производства в рамках реализации программ развития сельского хозяйства и регулирование рынков с/х продукции в Пермском крае, муниципальных целевых программ и других мероприятий</t>
  </si>
  <si>
    <t>1.3.</t>
  </si>
  <si>
    <t>развитие инновационного территориального кластера ракетного двигателестроения "Технополис "Новый Звездный"</t>
  </si>
  <si>
    <t>1.4.</t>
  </si>
  <si>
    <t>реализация промышленной политики Пермского края</t>
  </si>
  <si>
    <t>1.5.</t>
  </si>
  <si>
    <t>реализация проектов научно-исследовательских и опытно-конструкторских работ</t>
  </si>
  <si>
    <t>1.6.</t>
  </si>
  <si>
    <t>мероприятия по организации и привлечению инвестиций в Пермский край</t>
  </si>
  <si>
    <t xml:space="preserve"> № 597 «О мероприятиях по реализации государственной социальной политики»</t>
  </si>
  <si>
    <t>2.1</t>
  </si>
  <si>
    <t>Повышение заработной платы работников бюджетной сферы*</t>
  </si>
  <si>
    <t>меры по профилактике безработицы, содействие трудоустройству безработных граждан</t>
  </si>
  <si>
    <t>создание в малых городах не менее пяти центров культурного развития</t>
  </si>
  <si>
    <t>создание публичных электронных библиотек, сайтов музеев и театров в информационно-телекоммуникационной сети Интернет</t>
  </si>
  <si>
    <t>увеличение в два раза количества выставочных проектов, осуществляемых в субъектах РФ</t>
  </si>
  <si>
    <t>увеличение числа детей, привлекаемых к участию в творческих мероприятиях, до 8 процентов от общего числа детей</t>
  </si>
  <si>
    <t>расширение практики обмена выставками между музеями Российской Федерации, работа музеев в вечернее и ночное время</t>
  </si>
  <si>
    <t>увеличение количества государственных стипендий для выдающихся деятелей культуры и искусства и молодых талантливых авторов</t>
  </si>
  <si>
    <t>комплекс мер, направленных на повышение эффективности реализации мероприятий по содействию трудоустройству инвалидов</t>
  </si>
  <si>
    <t>увеличение количества посещений музейных учреждений, театрально-концертных и культурно-досуговых мероприятий</t>
  </si>
  <si>
    <t>меры, направленные на увеличение поддержки социально ориентированных некоммерческих организаций</t>
  </si>
  <si>
    <t>создание передвижного фонда музеев</t>
  </si>
  <si>
    <t>№ 598 «О совершенствовании государственной политики в сфере здравоохранения»</t>
  </si>
  <si>
    <t>3.1</t>
  </si>
  <si>
    <t>Программы, направленные на повышение квалификации медицинских кадров, проведение оценки уровня их квалификации, поэтапное устранение дефицита медицинских кадров</t>
  </si>
  <si>
    <t>3.2</t>
  </si>
  <si>
    <t>Дифференцированные меры социальной поддержки медицинских работников</t>
  </si>
  <si>
    <t>3.3</t>
  </si>
  <si>
    <t>Снижение смертности от болезней системы кровообращения, новообразований и туберкулеза</t>
  </si>
  <si>
    <t>3.4</t>
  </si>
  <si>
    <t>модернизация наркологической службы, меры по противодействию злоупотреблению наркотиками и их незаконному обороту</t>
  </si>
  <si>
    <t>№ 599 «О мерах по реализации государственной политики в области образования и науки»</t>
  </si>
  <si>
    <t>4.1</t>
  </si>
  <si>
    <t>Достижение к 2016 году 100 процентов доступности дошкольного образования для детей возраста от 3 до 7 лет,</t>
  </si>
  <si>
    <t>4.1.1</t>
  </si>
  <si>
    <t>из них строительство и реконструкция учреждений дошкольного образования</t>
  </si>
  <si>
    <t>увеличение доли образовательных учреждений среднего профессионального образования, здания которых приспособлены для обучения лиц с ограниченными возможностями здоровья</t>
  </si>
  <si>
    <t>увеличение к 2015 году доли занятого населения в возрасте от 25 до 65 лет, прошедшего повышение квалификации и (или) профессиональную подготовку, в общей численности занятого в области экономики населения этой возрастной группы до 37 процентов</t>
  </si>
  <si>
    <t>увеличение числа детей в возрасте от 5 до 18 лет, обучающихся по дополнительным образовательным программам, в общей численности детей этого возраста до 70-75 процентов</t>
  </si>
  <si>
    <t>реализация мероприятий по поддержке педагогических работников, работающих с детьми из социально неблагополучных семей</t>
  </si>
  <si>
    <t>формирование многофункциональных центров прикладных квалификаций, осуществляющих обучение на базе среднего (полного) общего образования, в том числе путем преобразования существующих учреждений начального и среднего профессионального образования в такие центры</t>
  </si>
  <si>
    <t>повышение размера стипендий до величины прожиточного минимума, дополнительные стипендии для студентов вузов</t>
  </si>
  <si>
    <t>разработка комплекса мер, направленных на выявление и поддержку одаренных детей и молодежи</t>
  </si>
  <si>
    <t>стратегическое развитие и оптимизация деятельности университетов, увеличение объемов финансирования государственных научных фондов, а также исследований и разработок, осуществляемых на конкурсной основе ведущими университетами</t>
  </si>
  <si>
    <t>№ 600 «О мерах по обеспечению граждан Российской Федерации доступным и комфортным жильем и повышению качества жилищно-коммунальных услуг»</t>
  </si>
  <si>
    <t>развитие ипотечного кредитования (субсидирование процентных ставок, социальные выплаты на первоначальный взнос и др.)</t>
  </si>
  <si>
    <t>5.1</t>
  </si>
  <si>
    <t>Развитие рынка арендного жилья (строительство жилья для его предоставления в наем и др.)</t>
  </si>
  <si>
    <t>5.2</t>
  </si>
  <si>
    <t>Строительство жилья экономического класса</t>
  </si>
  <si>
    <t>внесение изменений в схему территориального планирования Пермского края</t>
  </si>
  <si>
    <t>бюджетные инвестиции на строительство объектов общественной инфраструктуры регионального значения</t>
  </si>
  <si>
    <t>возмещение части затрат, выделенных из бюджетов муниципальных образований Пермского края, на разработку документов планировки территорий</t>
  </si>
  <si>
    <t>возмещение части на уплату процентов по кредитам, полученным МО, юр. лицами или ИП в российских кредитных организациях на обеспечение инженерной инфраструктурой земельных участков, предназначенных для строительства жилья эконом-класса и на реконструкцию и (или) строительство энерго-эффективных предприятий строительной индустрии</t>
  </si>
  <si>
    <t>реализция программы «Стимул» (взнос в уставной капитал ОАО "ПАИЖК"  для участия в программе ОАО "АИЖК" по стимулированию объемов строительства)</t>
  </si>
  <si>
    <t>компенсация затрат, произведенных отдельными категориями граждан при строительстве жилья эконом-класса (индивидуальное жилищное строительство)</t>
  </si>
  <si>
    <t>5.3</t>
  </si>
  <si>
    <t>Улучшение жилищных условий семей, имеющих трех и более детей, включая создание необходимой инфраструктуры на земельных участках, предоставляемых указанной категории граждан на бесплатной основе,</t>
  </si>
  <si>
    <t>5.3.1</t>
  </si>
  <si>
    <t>из них на создание необходимой инфраструктуры на земельных участках, предоставляемых многодетным, в т.ч.</t>
  </si>
  <si>
    <t>5.3.1.1</t>
  </si>
  <si>
    <t>инженерная инфраструктуры</t>
  </si>
  <si>
    <t>5.3.1.2</t>
  </si>
  <si>
    <t>газификация</t>
  </si>
  <si>
    <t>5.3.1.3</t>
  </si>
  <si>
    <t>Транспортная инфраструктура</t>
  </si>
  <si>
    <t>5.3.2</t>
  </si>
  <si>
    <t>ДЦП</t>
  </si>
  <si>
    <t>5.3.3</t>
  </si>
  <si>
    <t>компенсация затрат, произведенных многодетными семьями при строительстве жилья на земельных участках, предоставляемых на бесплатной основе</t>
  </si>
  <si>
    <t>5.3.4</t>
  </si>
  <si>
    <t>иные мероприятия</t>
  </si>
  <si>
    <t>5.3.5</t>
  </si>
  <si>
    <t>региональный материнский капитал</t>
  </si>
  <si>
    <t>5.4</t>
  </si>
  <si>
    <t>Переселение граждан из аварийного жилищного фонда</t>
  </si>
  <si>
    <t>5.4.1</t>
  </si>
  <si>
    <t>Средства Фонда (185-ФЗ)*</t>
  </si>
  <si>
    <t>5.4.2</t>
  </si>
  <si>
    <t>Средства краевого, местных бюджетов и иных источников*</t>
  </si>
  <si>
    <t>5.4.3</t>
  </si>
  <si>
    <t>Переселение граждан из аварийного (непригодного для проживания) жилищного фонда г. Березники</t>
  </si>
  <si>
    <t>5.5</t>
  </si>
  <si>
    <t>Проведение капитального ремонта многоквартирных домов</t>
  </si>
  <si>
    <t>5.6</t>
  </si>
  <si>
    <t>Модернизация систем коммунальной инфраструктуры</t>
  </si>
  <si>
    <t>№ 601 «Об основных направлениях совершенствования системы государственного управления»</t>
  </si>
  <si>
    <t>6.1</t>
  </si>
  <si>
    <t>Обеспечение получения гражданами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</t>
  </si>
  <si>
    <t>6.2</t>
  </si>
  <si>
    <t>Обеспечение получения гражданами государственных и муниципальных услуг в электронной форме</t>
  </si>
  <si>
    <t>№ 606 «О мерах по реализации демографической политики Российской Федерации»</t>
  </si>
  <si>
    <t>7.1</t>
  </si>
  <si>
    <t>создание условий для совмещения женщинами обязанностей по воспитанию детей с трудовой занятостью, а также на организацию профессионального обучения (переобучения) женщин, находящихся в отпуске по уходу за ребенком до достижения им возраста трех лет</t>
  </si>
  <si>
    <t>7.2</t>
  </si>
  <si>
    <t>денежные выплаты нуждающимся семьям, назначаемые в случае рождения третьего ребенка или последующих детей, до достижения ребенком возраста трёх лет</t>
  </si>
  <si>
    <t>7.3</t>
  </si>
  <si>
    <t>мероприятия в сфере поддержки и развития семьи, материнства, отцовства, мониторинг факторов образа жизни, влияющих на репродуктивное здоровье семьи</t>
  </si>
  <si>
    <t>ИТОГО</t>
  </si>
  <si>
    <t>*</t>
  </si>
  <si>
    <t>1. В том числе расходы на оплату труда с учетом Указов Президента России от 01.06.2012 №761 "О Национальной стратегии действий в интересах детей на 2012 - 2017 годы" и от 28.12.2012 №1688 "О некоторых мерах по реализации государственной политики в сфере защиты детей-сирот и детей, оставшихся без попечения родителей"
2. Сведения по строке 2.1. должны соответствовать сведениям, указанным по строке «Итого» приложения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</si>
</sst>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top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 indent="2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164" fontId="14" fillId="4" borderId="2" xfId="1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164" fontId="18" fillId="0" borderId="2" xfId="1" applyNumberFormat="1" applyFont="1" applyFill="1" applyBorder="1" applyAlignment="1">
      <alignment horizontal="center" vertical="center" wrapText="1"/>
    </xf>
    <xf numFmtId="164" fontId="19" fillId="0" borderId="2" xfId="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165" fontId="0" fillId="0" borderId="0" xfId="0" applyNumberFormat="1" applyFill="1"/>
    <xf numFmtId="0" fontId="20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horizontal="left" vertical="center" wrapText="1"/>
    </xf>
    <xf numFmtId="4" fontId="0" fillId="0" borderId="0" xfId="0" applyNumberFormat="1" applyFill="1"/>
  </cellXfs>
  <cellStyles count="2">
    <cellStyle name="Обычный" xfId="0" builtinId="0"/>
    <cellStyle name="Обычный 2" xfId="1"/>
  </cellStyles>
  <dxfs count="90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9"/>
  <sheetViews>
    <sheetView tabSelected="1" zoomScale="75" zoomScaleNormal="75" workbookViewId="0">
      <pane ySplit="11445"/>
      <selection activeCell="A17" sqref="A17:IV28"/>
      <selection pane="bottomLeft" sqref="A1:T79"/>
    </sheetView>
  </sheetViews>
  <sheetFormatPr defaultRowHeight="12.75" x14ac:dyDescent="0.2"/>
  <cols>
    <col min="1" max="1" width="11.28515625" style="1" customWidth="1"/>
    <col min="2" max="2" width="81.7109375" style="1" customWidth="1"/>
    <col min="3" max="3" width="12.85546875" style="1" customWidth="1"/>
    <col min="4" max="5" width="12.7109375" style="1" customWidth="1"/>
    <col min="6" max="7" width="12.5703125" style="1" customWidth="1"/>
    <col min="8" max="8" width="11.28515625" style="1" customWidth="1"/>
    <col min="9" max="9" width="12.28515625" style="1" customWidth="1"/>
    <col min="10" max="11" width="11.7109375" style="1" customWidth="1"/>
    <col min="12" max="13" width="12.42578125" style="1" customWidth="1"/>
    <col min="14" max="14" width="12.28515625" style="1" customWidth="1"/>
    <col min="15" max="15" width="13.28515625" style="1" customWidth="1"/>
    <col min="16" max="17" width="12.7109375" style="1" customWidth="1"/>
    <col min="18" max="19" width="12.42578125" style="1" customWidth="1"/>
    <col min="20" max="20" width="15.140625" style="1" customWidth="1"/>
    <col min="21" max="16384" width="9.140625" style="1"/>
  </cols>
  <sheetData>
    <row r="1" spans="1:20" ht="15" x14ac:dyDescent="0.25">
      <c r="N1" s="2" t="s">
        <v>0</v>
      </c>
      <c r="S1" s="3"/>
      <c r="T1" s="2" t="s">
        <v>0</v>
      </c>
    </row>
    <row r="2" spans="1:20" ht="57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</row>
    <row r="3" spans="1:20" ht="12.75" customHeight="1" x14ac:dyDescent="0.25">
      <c r="N3" s="2" t="s">
        <v>2</v>
      </c>
      <c r="T3" s="2" t="s">
        <v>2</v>
      </c>
    </row>
    <row r="4" spans="1:20" ht="30.75" customHeight="1" x14ac:dyDescent="0.2">
      <c r="A4" s="6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9" t="s">
        <v>6</v>
      </c>
      <c r="J4" s="10"/>
      <c r="K4" s="10"/>
      <c r="L4" s="10"/>
      <c r="M4" s="10"/>
      <c r="N4" s="11"/>
      <c r="O4" s="8" t="s">
        <v>7</v>
      </c>
      <c r="P4" s="8"/>
      <c r="Q4" s="8"/>
      <c r="R4" s="8"/>
      <c r="S4" s="8"/>
      <c r="T4" s="8"/>
    </row>
    <row r="5" spans="1:20" ht="15.75" customHeight="1" x14ac:dyDescent="0.2">
      <c r="A5" s="12"/>
      <c r="B5" s="7"/>
      <c r="C5" s="13" t="s">
        <v>8</v>
      </c>
      <c r="D5" s="14" t="s">
        <v>9</v>
      </c>
      <c r="E5" s="14"/>
      <c r="F5" s="14"/>
      <c r="G5" s="14"/>
      <c r="H5" s="14"/>
      <c r="I5" s="13" t="s">
        <v>8</v>
      </c>
      <c r="J5" s="14" t="s">
        <v>9</v>
      </c>
      <c r="K5" s="14"/>
      <c r="L5" s="14"/>
      <c r="M5" s="14"/>
      <c r="N5" s="14"/>
      <c r="O5" s="13" t="s">
        <v>8</v>
      </c>
      <c r="P5" s="14" t="s">
        <v>9</v>
      </c>
      <c r="Q5" s="14"/>
      <c r="R5" s="14"/>
      <c r="S5" s="14"/>
      <c r="T5" s="14"/>
    </row>
    <row r="6" spans="1:20" ht="15" customHeight="1" x14ac:dyDescent="0.2">
      <c r="A6" s="12"/>
      <c r="B6" s="7"/>
      <c r="C6" s="15"/>
      <c r="D6" s="16" t="s">
        <v>10</v>
      </c>
      <c r="E6" s="17"/>
      <c r="F6" s="14" t="s">
        <v>11</v>
      </c>
      <c r="G6" s="14" t="s">
        <v>12</v>
      </c>
      <c r="H6" s="14" t="s">
        <v>13</v>
      </c>
      <c r="I6" s="15"/>
      <c r="J6" s="16" t="s">
        <v>10</v>
      </c>
      <c r="K6" s="17"/>
      <c r="L6" s="14" t="s">
        <v>11</v>
      </c>
      <c r="M6" s="14" t="s">
        <v>12</v>
      </c>
      <c r="N6" s="14" t="s">
        <v>13</v>
      </c>
      <c r="O6" s="15"/>
      <c r="P6" s="16" t="s">
        <v>10</v>
      </c>
      <c r="Q6" s="17"/>
      <c r="R6" s="14" t="s">
        <v>11</v>
      </c>
      <c r="S6" s="14" t="s">
        <v>12</v>
      </c>
      <c r="T6" s="14" t="s">
        <v>13</v>
      </c>
    </row>
    <row r="7" spans="1:20" ht="13.5" customHeight="1" x14ac:dyDescent="0.2">
      <c r="A7" s="18"/>
      <c r="B7" s="7"/>
      <c r="C7" s="19"/>
      <c r="D7" s="20" t="s">
        <v>14</v>
      </c>
      <c r="E7" s="20" t="s">
        <v>15</v>
      </c>
      <c r="F7" s="14"/>
      <c r="G7" s="14"/>
      <c r="H7" s="14"/>
      <c r="I7" s="19"/>
      <c r="J7" s="20" t="s">
        <v>14</v>
      </c>
      <c r="K7" s="20" t="s">
        <v>15</v>
      </c>
      <c r="L7" s="14"/>
      <c r="M7" s="14"/>
      <c r="N7" s="14"/>
      <c r="O7" s="19"/>
      <c r="P7" s="20" t="s">
        <v>14</v>
      </c>
      <c r="Q7" s="20" t="s">
        <v>15</v>
      </c>
      <c r="R7" s="14"/>
      <c r="S7" s="14"/>
      <c r="T7" s="14"/>
    </row>
    <row r="8" spans="1:20" customFormat="1" ht="16.5" x14ac:dyDescent="0.2">
      <c r="A8" s="21">
        <v>1</v>
      </c>
      <c r="B8" s="22" t="s">
        <v>16</v>
      </c>
      <c r="C8" s="23">
        <f>SUM(C9:C14)</f>
        <v>11319.199999999999</v>
      </c>
      <c r="D8" s="23">
        <f t="shared" ref="D8:T8" si="0">SUM(D9:D14)</f>
        <v>3492.9</v>
      </c>
      <c r="E8" s="23">
        <f t="shared" si="0"/>
        <v>3492.9</v>
      </c>
      <c r="F8" s="23">
        <f t="shared" si="0"/>
        <v>3791.1000000000004</v>
      </c>
      <c r="G8" s="23">
        <f t="shared" si="0"/>
        <v>3772.2000000000003</v>
      </c>
      <c r="H8" s="23">
        <f t="shared" si="0"/>
        <v>3755.9</v>
      </c>
      <c r="I8" s="23">
        <f t="shared" si="0"/>
        <v>9557.9999999999982</v>
      </c>
      <c r="J8" s="23">
        <f t="shared" si="0"/>
        <v>3388.9</v>
      </c>
      <c r="K8" s="23">
        <f t="shared" si="0"/>
        <v>3243.6</v>
      </c>
      <c r="L8" s="23">
        <f t="shared" si="0"/>
        <v>3791.1000000000004</v>
      </c>
      <c r="M8" s="23">
        <f t="shared" si="0"/>
        <v>2891.9000000000005</v>
      </c>
      <c r="N8" s="23">
        <f t="shared" si="0"/>
        <v>2875.0000000000005</v>
      </c>
      <c r="O8" s="23">
        <f t="shared" si="0"/>
        <v>1761.1999999999998</v>
      </c>
      <c r="P8" s="23">
        <f t="shared" si="0"/>
        <v>104</v>
      </c>
      <c r="Q8" s="23">
        <f t="shared" si="0"/>
        <v>249.30000000000027</v>
      </c>
      <c r="R8" s="23">
        <f t="shared" si="0"/>
        <v>0</v>
      </c>
      <c r="S8" s="23">
        <f t="shared" si="0"/>
        <v>880.3</v>
      </c>
      <c r="T8" s="23">
        <f t="shared" si="0"/>
        <v>880.89999999999986</v>
      </c>
    </row>
    <row r="9" spans="1:20" ht="16.5" hidden="1" x14ac:dyDescent="0.2">
      <c r="A9" s="24" t="s">
        <v>17</v>
      </c>
      <c r="B9" s="25" t="s">
        <v>18</v>
      </c>
      <c r="C9" s="26">
        <f t="shared" ref="C9:C14" si="1">F9+G9+H9</f>
        <v>1076.7</v>
      </c>
      <c r="D9" s="26">
        <v>312.5</v>
      </c>
      <c r="E9" s="26">
        <v>312.5</v>
      </c>
      <c r="F9" s="26">
        <v>241.7</v>
      </c>
      <c r="G9" s="26">
        <v>417.5</v>
      </c>
      <c r="H9" s="26">
        <v>417.5</v>
      </c>
      <c r="I9" s="26">
        <f t="shared" ref="I9:I14" si="2">L9+M9+N9</f>
        <v>507.3</v>
      </c>
      <c r="J9" s="26">
        <v>312.5</v>
      </c>
      <c r="K9" s="26">
        <v>312.5</v>
      </c>
      <c r="L9" s="26">
        <v>241.7</v>
      </c>
      <c r="M9" s="26">
        <v>132.80000000000001</v>
      </c>
      <c r="N9" s="26">
        <v>132.80000000000001</v>
      </c>
      <c r="O9" s="26">
        <f t="shared" ref="O9:O14" si="3">+R9+S9+T9</f>
        <v>569.4</v>
      </c>
      <c r="P9" s="26">
        <f t="shared" ref="P9:Q12" si="4">SUM(D9-J9)</f>
        <v>0</v>
      </c>
      <c r="Q9" s="26">
        <f t="shared" si="4"/>
        <v>0</v>
      </c>
      <c r="R9" s="26">
        <f t="shared" ref="R9:T14" si="5">F9-L9</f>
        <v>0</v>
      </c>
      <c r="S9" s="26">
        <f t="shared" si="5"/>
        <v>284.7</v>
      </c>
      <c r="T9" s="26">
        <f t="shared" si="5"/>
        <v>284.7</v>
      </c>
    </row>
    <row r="10" spans="1:20" ht="66" hidden="1" x14ac:dyDescent="0.2">
      <c r="A10" s="24" t="s">
        <v>19</v>
      </c>
      <c r="B10" s="25" t="s">
        <v>20</v>
      </c>
      <c r="C10" s="26">
        <f>F10+G10+H10</f>
        <v>9885.9</v>
      </c>
      <c r="D10" s="26">
        <v>3051.9</v>
      </c>
      <c r="E10" s="26">
        <v>3051.9</v>
      </c>
      <c r="F10" s="26">
        <v>3415.4</v>
      </c>
      <c r="G10" s="26">
        <v>3243.4</v>
      </c>
      <c r="H10" s="26">
        <v>3227.1</v>
      </c>
      <c r="I10" s="26">
        <f t="shared" si="2"/>
        <v>8694.1</v>
      </c>
      <c r="J10" s="26">
        <v>2947.9</v>
      </c>
      <c r="K10" s="26">
        <v>2845.2</v>
      </c>
      <c r="L10" s="26">
        <v>3415.4</v>
      </c>
      <c r="M10" s="26">
        <v>2647.8</v>
      </c>
      <c r="N10" s="26">
        <v>2630.9</v>
      </c>
      <c r="O10" s="26">
        <f t="shared" si="3"/>
        <v>1191.7999999999997</v>
      </c>
      <c r="P10" s="26">
        <f t="shared" si="4"/>
        <v>104</v>
      </c>
      <c r="Q10" s="26">
        <f t="shared" si="4"/>
        <v>206.70000000000027</v>
      </c>
      <c r="R10" s="26">
        <f t="shared" si="5"/>
        <v>0</v>
      </c>
      <c r="S10" s="26">
        <f t="shared" si="5"/>
        <v>595.59999999999991</v>
      </c>
      <c r="T10" s="26">
        <f t="shared" si="5"/>
        <v>596.19999999999982</v>
      </c>
    </row>
    <row r="11" spans="1:20" ht="33" hidden="1" x14ac:dyDescent="0.2">
      <c r="A11" s="24" t="s">
        <v>21</v>
      </c>
      <c r="B11" s="25" t="s">
        <v>22</v>
      </c>
      <c r="C11" s="26">
        <f t="shared" si="1"/>
        <v>18.899999999999999</v>
      </c>
      <c r="D11" s="26">
        <v>18.2</v>
      </c>
      <c r="E11" s="26">
        <v>18.2</v>
      </c>
      <c r="F11" s="26">
        <v>18.899999999999999</v>
      </c>
      <c r="G11" s="26">
        <v>0</v>
      </c>
      <c r="H11" s="26">
        <v>0</v>
      </c>
      <c r="I11" s="26">
        <f t="shared" si="2"/>
        <v>18.899999999999999</v>
      </c>
      <c r="J11" s="26">
        <v>18.2</v>
      </c>
      <c r="K11" s="26">
        <v>18.2</v>
      </c>
      <c r="L11" s="26">
        <v>18.899999999999999</v>
      </c>
      <c r="M11" s="26">
        <v>0</v>
      </c>
      <c r="N11" s="26">
        <v>0</v>
      </c>
      <c r="O11" s="26">
        <f t="shared" si="3"/>
        <v>0</v>
      </c>
      <c r="P11" s="26">
        <f t="shared" si="4"/>
        <v>0</v>
      </c>
      <c r="Q11" s="26">
        <f t="shared" si="4"/>
        <v>0</v>
      </c>
      <c r="R11" s="26">
        <f t="shared" si="5"/>
        <v>0</v>
      </c>
      <c r="S11" s="26">
        <f t="shared" si="5"/>
        <v>0</v>
      </c>
      <c r="T11" s="26">
        <f t="shared" si="5"/>
        <v>0</v>
      </c>
    </row>
    <row r="12" spans="1:20" ht="16.5" hidden="1" x14ac:dyDescent="0.2">
      <c r="A12" s="24" t="s">
        <v>23</v>
      </c>
      <c r="B12" s="27" t="s">
        <v>24</v>
      </c>
      <c r="C12" s="26">
        <f t="shared" si="1"/>
        <v>300</v>
      </c>
      <c r="D12" s="26">
        <v>100</v>
      </c>
      <c r="E12" s="26">
        <v>100</v>
      </c>
      <c r="F12" s="26">
        <v>100</v>
      </c>
      <c r="G12" s="26">
        <v>100</v>
      </c>
      <c r="H12" s="26">
        <v>100</v>
      </c>
      <c r="I12" s="26">
        <f t="shared" si="2"/>
        <v>300</v>
      </c>
      <c r="J12" s="26">
        <v>100</v>
      </c>
      <c r="K12" s="26">
        <v>65</v>
      </c>
      <c r="L12" s="26">
        <v>100</v>
      </c>
      <c r="M12" s="26">
        <v>100</v>
      </c>
      <c r="N12" s="26">
        <v>100</v>
      </c>
      <c r="O12" s="26">
        <f t="shared" si="3"/>
        <v>0</v>
      </c>
      <c r="P12" s="26">
        <f t="shared" si="4"/>
        <v>0</v>
      </c>
      <c r="Q12" s="26">
        <f t="shared" si="4"/>
        <v>35</v>
      </c>
      <c r="R12" s="26">
        <f t="shared" si="5"/>
        <v>0</v>
      </c>
      <c r="S12" s="26">
        <f t="shared" si="5"/>
        <v>0</v>
      </c>
      <c r="T12" s="26">
        <f t="shared" si="5"/>
        <v>0</v>
      </c>
    </row>
    <row r="13" spans="1:20" ht="33" hidden="1" x14ac:dyDescent="0.2">
      <c r="A13" s="24" t="s">
        <v>25</v>
      </c>
      <c r="B13" s="25" t="s">
        <v>26</v>
      </c>
      <c r="C13" s="26">
        <f t="shared" si="1"/>
        <v>32.400000000000006</v>
      </c>
      <c r="D13" s="26">
        <v>9.9</v>
      </c>
      <c r="E13" s="26">
        <v>9.9</v>
      </c>
      <c r="F13" s="26">
        <v>10.8</v>
      </c>
      <c r="G13" s="26">
        <v>10.8</v>
      </c>
      <c r="H13" s="26">
        <v>10.8</v>
      </c>
      <c r="I13" s="26">
        <f t="shared" si="2"/>
        <v>32.400000000000006</v>
      </c>
      <c r="J13" s="26">
        <v>9.9</v>
      </c>
      <c r="K13" s="26">
        <v>2.2999999999999998</v>
      </c>
      <c r="L13" s="26">
        <v>10.8</v>
      </c>
      <c r="M13" s="26">
        <v>10.8</v>
      </c>
      <c r="N13" s="26">
        <v>10.8</v>
      </c>
      <c r="O13" s="26">
        <f>+R13+S13+T13</f>
        <v>0</v>
      </c>
      <c r="P13" s="26">
        <f>SUM(D13-J13)</f>
        <v>0</v>
      </c>
      <c r="Q13" s="26">
        <f>SUM(E13-K13)</f>
        <v>7.6000000000000005</v>
      </c>
      <c r="R13" s="26">
        <f t="shared" si="5"/>
        <v>0</v>
      </c>
      <c r="S13" s="26">
        <f t="shared" si="5"/>
        <v>0</v>
      </c>
      <c r="T13" s="26">
        <f t="shared" si="5"/>
        <v>0</v>
      </c>
    </row>
    <row r="14" spans="1:20" ht="16.5" hidden="1" x14ac:dyDescent="0.2">
      <c r="A14" s="24" t="s">
        <v>27</v>
      </c>
      <c r="B14" s="25" t="s">
        <v>28</v>
      </c>
      <c r="C14" s="26">
        <f t="shared" si="1"/>
        <v>5.3</v>
      </c>
      <c r="D14" s="26">
        <v>0.4</v>
      </c>
      <c r="E14" s="26">
        <v>0.4</v>
      </c>
      <c r="F14" s="26">
        <v>4.3</v>
      </c>
      <c r="G14" s="26">
        <v>0.5</v>
      </c>
      <c r="H14" s="26">
        <v>0.5</v>
      </c>
      <c r="I14" s="26">
        <f t="shared" si="2"/>
        <v>5.3</v>
      </c>
      <c r="J14" s="26">
        <v>0.4</v>
      </c>
      <c r="K14" s="26">
        <v>0.4</v>
      </c>
      <c r="L14" s="26">
        <v>4.3</v>
      </c>
      <c r="M14" s="26">
        <v>0.5</v>
      </c>
      <c r="N14" s="26">
        <v>0.5</v>
      </c>
      <c r="O14" s="26">
        <f t="shared" si="3"/>
        <v>0</v>
      </c>
      <c r="P14" s="26">
        <f>SUM(D14-J14)</f>
        <v>0</v>
      </c>
      <c r="Q14" s="26">
        <f>SUM(E14-K14)</f>
        <v>0</v>
      </c>
      <c r="R14" s="26">
        <f t="shared" si="5"/>
        <v>0</v>
      </c>
      <c r="S14" s="26">
        <f t="shared" si="5"/>
        <v>0</v>
      </c>
      <c r="T14" s="26">
        <f t="shared" si="5"/>
        <v>0</v>
      </c>
    </row>
    <row r="15" spans="1:20" customFormat="1" ht="33" x14ac:dyDescent="0.2">
      <c r="A15" s="21">
        <v>2</v>
      </c>
      <c r="B15" s="22" t="s">
        <v>29</v>
      </c>
      <c r="C15" s="23">
        <f>SUM(C16:C28)</f>
        <v>5928.7300000000005</v>
      </c>
      <c r="D15" s="23">
        <f t="shared" ref="D15:T15" si="6">SUM(D16:D28)</f>
        <v>956.82</v>
      </c>
      <c r="E15" s="23">
        <f t="shared" si="6"/>
        <v>1035.52</v>
      </c>
      <c r="F15" s="23">
        <f t="shared" si="6"/>
        <v>2250.2100000000005</v>
      </c>
      <c r="G15" s="23">
        <f t="shared" si="6"/>
        <v>2360.81</v>
      </c>
      <c r="H15" s="23">
        <f t="shared" si="6"/>
        <v>1317.7100000000003</v>
      </c>
      <c r="I15" s="23">
        <f t="shared" si="6"/>
        <v>4027.4999999999995</v>
      </c>
      <c r="J15" s="23">
        <f t="shared" si="6"/>
        <v>841.37000000000012</v>
      </c>
      <c r="K15" s="23">
        <f t="shared" si="6"/>
        <v>920.07000000000016</v>
      </c>
      <c r="L15" s="23">
        <f t="shared" si="6"/>
        <v>2171</v>
      </c>
      <c r="M15" s="23">
        <f t="shared" si="6"/>
        <v>1676.7</v>
      </c>
      <c r="N15" s="23">
        <f t="shared" si="6"/>
        <v>179.8</v>
      </c>
      <c r="O15" s="23">
        <f t="shared" si="6"/>
        <v>1901.23</v>
      </c>
      <c r="P15" s="23">
        <f t="shared" si="6"/>
        <v>115.44999999999999</v>
      </c>
      <c r="Q15" s="23">
        <f t="shared" si="6"/>
        <v>115.44999999999999</v>
      </c>
      <c r="R15" s="23">
        <f t="shared" si="6"/>
        <v>79.210000000000136</v>
      </c>
      <c r="S15" s="23">
        <f t="shared" si="6"/>
        <v>684.1099999999999</v>
      </c>
      <c r="T15" s="23">
        <f t="shared" si="6"/>
        <v>1137.9100000000001</v>
      </c>
    </row>
    <row r="16" spans="1:20" ht="16.5" x14ac:dyDescent="0.2">
      <c r="A16" s="28" t="s">
        <v>30</v>
      </c>
      <c r="B16" s="29" t="s">
        <v>31</v>
      </c>
      <c r="C16" s="30">
        <f>SUM(F16:H16)</f>
        <v>5198.8</v>
      </c>
      <c r="D16" s="30">
        <v>674.8</v>
      </c>
      <c r="E16" s="30">
        <v>753.5</v>
      </c>
      <c r="F16" s="30">
        <v>2016.4</v>
      </c>
      <c r="G16" s="30">
        <v>2113.6999999999998</v>
      </c>
      <c r="H16" s="30">
        <v>1068.7</v>
      </c>
      <c r="I16" s="30">
        <f>SUM(L16:N16)</f>
        <v>3503.1</v>
      </c>
      <c r="J16" s="30">
        <v>674.8</v>
      </c>
      <c r="K16" s="30">
        <v>753.5</v>
      </c>
      <c r="L16" s="30">
        <v>2004.3</v>
      </c>
      <c r="M16" s="30">
        <v>1498.8</v>
      </c>
      <c r="N16" s="30">
        <v>0</v>
      </c>
      <c r="O16" s="30">
        <f>SUM(R16:T16)</f>
        <v>1695.7</v>
      </c>
      <c r="P16" s="31">
        <f>D16-J16</f>
        <v>0</v>
      </c>
      <c r="Q16" s="31">
        <f>E16-K16</f>
        <v>0</v>
      </c>
      <c r="R16" s="31">
        <f>F16-L16</f>
        <v>12.100000000000136</v>
      </c>
      <c r="S16" s="31">
        <f>G16-M16</f>
        <v>614.89999999999986</v>
      </c>
      <c r="T16" s="31">
        <f>H16-N16</f>
        <v>1068.7</v>
      </c>
    </row>
    <row r="17" spans="1:20" ht="33" hidden="1" x14ac:dyDescent="0.2">
      <c r="A17" s="28"/>
      <c r="B17" s="29" t="s">
        <v>32</v>
      </c>
      <c r="C17" s="30">
        <f>F17+G17+H17</f>
        <v>265.10000000000002</v>
      </c>
      <c r="D17" s="30">
        <v>71.900000000000006</v>
      </c>
      <c r="E17" s="30">
        <v>71.900000000000006</v>
      </c>
      <c r="F17" s="30">
        <v>79.2</v>
      </c>
      <c r="G17" s="30">
        <v>92</v>
      </c>
      <c r="H17" s="30">
        <v>93.9</v>
      </c>
      <c r="I17" s="30">
        <f>L17+M17+N17</f>
        <v>265.10000000000002</v>
      </c>
      <c r="J17" s="30">
        <v>71.900000000000006</v>
      </c>
      <c r="K17" s="30">
        <v>71.900000000000006</v>
      </c>
      <c r="L17" s="30">
        <v>79.2</v>
      </c>
      <c r="M17" s="30">
        <v>92</v>
      </c>
      <c r="N17" s="30">
        <v>93.9</v>
      </c>
      <c r="O17" s="30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</row>
    <row r="18" spans="1:20" ht="16.5" hidden="1" x14ac:dyDescent="0.2">
      <c r="A18" s="28"/>
      <c r="B18" s="32" t="s">
        <v>33</v>
      </c>
      <c r="C18" s="33">
        <f>F18+G18+H18</f>
        <v>109.5</v>
      </c>
      <c r="D18" s="34">
        <f>4.95+36.5</f>
        <v>41.45</v>
      </c>
      <c r="E18" s="34">
        <f>4.95+36.5</f>
        <v>41.45</v>
      </c>
      <c r="F18" s="34">
        <f>0+36.5</f>
        <v>36.5</v>
      </c>
      <c r="G18" s="34">
        <f>0+36.5</f>
        <v>36.5</v>
      </c>
      <c r="H18" s="34">
        <f>0+36.5</f>
        <v>36.5</v>
      </c>
      <c r="I18" s="34">
        <f>L18+M18+N18</f>
        <v>39.900000000000006</v>
      </c>
      <c r="J18" s="34">
        <f>4.95+13.25</f>
        <v>18.2</v>
      </c>
      <c r="K18" s="34">
        <f>4.95+13.25</f>
        <v>18.2</v>
      </c>
      <c r="L18" s="34">
        <v>13.3</v>
      </c>
      <c r="M18" s="34">
        <v>13.3</v>
      </c>
      <c r="N18" s="34">
        <v>13.3</v>
      </c>
      <c r="O18" s="34">
        <f>C18-I18</f>
        <v>69.599999999999994</v>
      </c>
      <c r="P18" s="34">
        <f t="shared" ref="P18:T28" si="7">D18-J18</f>
        <v>23.250000000000004</v>
      </c>
      <c r="Q18" s="34">
        <f t="shared" si="7"/>
        <v>23.250000000000004</v>
      </c>
      <c r="R18" s="34">
        <f t="shared" si="7"/>
        <v>23.2</v>
      </c>
      <c r="S18" s="34">
        <f t="shared" si="7"/>
        <v>23.2</v>
      </c>
      <c r="T18" s="34">
        <f t="shared" si="7"/>
        <v>23.2</v>
      </c>
    </row>
    <row r="19" spans="1:20" ht="31.5" hidden="1" x14ac:dyDescent="0.2">
      <c r="A19" s="28"/>
      <c r="B19" s="32" t="s">
        <v>34</v>
      </c>
      <c r="C19" s="33">
        <f t="shared" ref="C19:C28" si="8">F19+G19+H19</f>
        <v>19.200000000000003</v>
      </c>
      <c r="D19" s="34">
        <f>2.2+5</f>
        <v>7.2</v>
      </c>
      <c r="E19" s="34">
        <f>2.2+5</f>
        <v>7.2</v>
      </c>
      <c r="F19" s="34">
        <f>1.4+5</f>
        <v>6.4</v>
      </c>
      <c r="G19" s="34">
        <f>1.4+5</f>
        <v>6.4</v>
      </c>
      <c r="H19" s="34">
        <f>1.4+5</f>
        <v>6.4</v>
      </c>
      <c r="I19" s="34">
        <f t="shared" ref="I19:I28" si="9">L19+M19+N19</f>
        <v>0.60000000000000009</v>
      </c>
      <c r="J19" s="34">
        <v>0.2</v>
      </c>
      <c r="K19" s="34">
        <v>0.2</v>
      </c>
      <c r="L19" s="34">
        <v>0.2</v>
      </c>
      <c r="M19" s="34">
        <v>0.2</v>
      </c>
      <c r="N19" s="34">
        <v>0.2</v>
      </c>
      <c r="O19" s="34">
        <f t="shared" ref="O19:O28" si="10">C19-I19</f>
        <v>18.600000000000001</v>
      </c>
      <c r="P19" s="34">
        <f t="shared" si="7"/>
        <v>7</v>
      </c>
      <c r="Q19" s="34">
        <f t="shared" si="7"/>
        <v>7</v>
      </c>
      <c r="R19" s="34">
        <f t="shared" si="7"/>
        <v>6.2</v>
      </c>
      <c r="S19" s="34">
        <f t="shared" si="7"/>
        <v>6.2</v>
      </c>
      <c r="T19" s="34">
        <f t="shared" si="7"/>
        <v>6.2</v>
      </c>
    </row>
    <row r="20" spans="1:20" ht="31.5" hidden="1" x14ac:dyDescent="0.2">
      <c r="A20" s="28"/>
      <c r="B20" s="32" t="s">
        <v>35</v>
      </c>
      <c r="C20" s="33">
        <f t="shared" si="8"/>
        <v>43.1</v>
      </c>
      <c r="D20" s="34">
        <f>4.3+10</f>
        <v>14.3</v>
      </c>
      <c r="E20" s="34">
        <f>4.3+10</f>
        <v>14.3</v>
      </c>
      <c r="F20" s="34">
        <f>4.1+10</f>
        <v>14.1</v>
      </c>
      <c r="G20" s="34">
        <f>4.5+10</f>
        <v>14.5</v>
      </c>
      <c r="H20" s="34">
        <f>4.5+10</f>
        <v>14.5</v>
      </c>
      <c r="I20" s="34">
        <f t="shared" si="9"/>
        <v>1.1000000000000001</v>
      </c>
      <c r="J20" s="34">
        <v>0.7</v>
      </c>
      <c r="K20" s="34">
        <v>0.7</v>
      </c>
      <c r="L20" s="34">
        <v>0.1</v>
      </c>
      <c r="M20" s="34">
        <v>0.5</v>
      </c>
      <c r="N20" s="34">
        <v>0.5</v>
      </c>
      <c r="O20" s="34">
        <f t="shared" si="10"/>
        <v>42</v>
      </c>
      <c r="P20" s="34">
        <f t="shared" si="7"/>
        <v>13.600000000000001</v>
      </c>
      <c r="Q20" s="34">
        <f t="shared" si="7"/>
        <v>13.600000000000001</v>
      </c>
      <c r="R20" s="34">
        <f t="shared" si="7"/>
        <v>14</v>
      </c>
      <c r="S20" s="34">
        <f t="shared" si="7"/>
        <v>14</v>
      </c>
      <c r="T20" s="34">
        <f t="shared" si="7"/>
        <v>14</v>
      </c>
    </row>
    <row r="21" spans="1:20" ht="31.5" hidden="1" x14ac:dyDescent="0.2">
      <c r="A21" s="28"/>
      <c r="B21" s="32" t="s">
        <v>36</v>
      </c>
      <c r="C21" s="33">
        <f t="shared" si="8"/>
        <v>112.73</v>
      </c>
      <c r="D21" s="34">
        <f>62.77+14.7</f>
        <v>77.47</v>
      </c>
      <c r="E21" s="34">
        <f>62.77+14.7</f>
        <v>77.47</v>
      </c>
      <c r="F21" s="34">
        <f>22.81+14.7</f>
        <v>37.51</v>
      </c>
      <c r="G21" s="34">
        <f>22.91+14.7</f>
        <v>37.61</v>
      </c>
      <c r="H21" s="34">
        <f>22.91+14.7</f>
        <v>37.61</v>
      </c>
      <c r="I21" s="34">
        <f t="shared" si="9"/>
        <v>105.49999999999999</v>
      </c>
      <c r="J21" s="34">
        <f>21.87+14.7</f>
        <v>36.57</v>
      </c>
      <c r="K21" s="34">
        <f>21.87+14.7</f>
        <v>36.57</v>
      </c>
      <c r="L21" s="34">
        <f>20.6+14.7</f>
        <v>35.299999999999997</v>
      </c>
      <c r="M21" s="34">
        <f>20.4+14.7</f>
        <v>35.099999999999994</v>
      </c>
      <c r="N21" s="34">
        <f>20.4+14.7</f>
        <v>35.099999999999994</v>
      </c>
      <c r="O21" s="34">
        <f t="shared" si="10"/>
        <v>7.2300000000000182</v>
      </c>
      <c r="P21" s="34">
        <f t="shared" si="7"/>
        <v>40.9</v>
      </c>
      <c r="Q21" s="34">
        <f t="shared" si="7"/>
        <v>40.9</v>
      </c>
      <c r="R21" s="34">
        <f t="shared" si="7"/>
        <v>2.2100000000000009</v>
      </c>
      <c r="S21" s="34">
        <f t="shared" si="7"/>
        <v>2.5100000000000051</v>
      </c>
      <c r="T21" s="34">
        <f t="shared" si="7"/>
        <v>2.5100000000000051</v>
      </c>
    </row>
    <row r="22" spans="1:20" ht="31.5" hidden="1" x14ac:dyDescent="0.2">
      <c r="A22" s="28"/>
      <c r="B22" s="32" t="s">
        <v>37</v>
      </c>
      <c r="C22" s="33">
        <f t="shared" si="8"/>
        <v>22.5</v>
      </c>
      <c r="D22" s="34">
        <f>1.6+5.9</f>
        <v>7.5</v>
      </c>
      <c r="E22" s="34">
        <f>1.6+5.9</f>
        <v>7.5</v>
      </c>
      <c r="F22" s="34">
        <f>1.6+5.9</f>
        <v>7.5</v>
      </c>
      <c r="G22" s="34">
        <f>1.6+5.9</f>
        <v>7.5</v>
      </c>
      <c r="H22" s="34">
        <f>1.6+5.9</f>
        <v>7.5</v>
      </c>
      <c r="I22" s="34">
        <f t="shared" si="9"/>
        <v>2.7</v>
      </c>
      <c r="J22" s="34">
        <v>0.9</v>
      </c>
      <c r="K22" s="34">
        <v>0.9</v>
      </c>
      <c r="L22" s="34">
        <v>0.9</v>
      </c>
      <c r="M22" s="34">
        <v>0.9</v>
      </c>
      <c r="N22" s="34">
        <v>0.9</v>
      </c>
      <c r="O22" s="34">
        <f t="shared" si="10"/>
        <v>19.8</v>
      </c>
      <c r="P22" s="34">
        <f t="shared" si="7"/>
        <v>6.6</v>
      </c>
      <c r="Q22" s="34">
        <f t="shared" si="7"/>
        <v>6.6</v>
      </c>
      <c r="R22" s="34">
        <f t="shared" si="7"/>
        <v>6.6</v>
      </c>
      <c r="S22" s="34">
        <f t="shared" si="7"/>
        <v>6.6</v>
      </c>
      <c r="T22" s="34">
        <f t="shared" si="7"/>
        <v>6.6</v>
      </c>
    </row>
    <row r="23" spans="1:20" ht="31.5" hidden="1" x14ac:dyDescent="0.2">
      <c r="A23" s="28"/>
      <c r="B23" s="32" t="s">
        <v>38</v>
      </c>
      <c r="C23" s="33">
        <f t="shared" si="8"/>
        <v>8.1999999999999993</v>
      </c>
      <c r="D23" s="34">
        <f>0.3+2.4</f>
        <v>2.6999999999999997</v>
      </c>
      <c r="E23" s="34">
        <f>0.3+2.4</f>
        <v>2.6999999999999997</v>
      </c>
      <c r="F23" s="34">
        <f>0.3+2.5</f>
        <v>2.8</v>
      </c>
      <c r="G23" s="34">
        <f>0.3+2.4</f>
        <v>2.6999999999999997</v>
      </c>
      <c r="H23" s="34">
        <f>0.3+2.4</f>
        <v>2.6999999999999997</v>
      </c>
      <c r="I23" s="34">
        <f t="shared" si="9"/>
        <v>7.3000000000000007</v>
      </c>
      <c r="J23" s="34">
        <v>2.4</v>
      </c>
      <c r="K23" s="34">
        <v>2.4</v>
      </c>
      <c r="L23" s="34">
        <v>2.5</v>
      </c>
      <c r="M23" s="34">
        <v>2.4</v>
      </c>
      <c r="N23" s="34">
        <v>2.4</v>
      </c>
      <c r="O23" s="34">
        <f t="shared" si="10"/>
        <v>0.89999999999999858</v>
      </c>
      <c r="P23" s="34">
        <f t="shared" si="7"/>
        <v>0.29999999999999982</v>
      </c>
      <c r="Q23" s="34">
        <f t="shared" si="7"/>
        <v>0.29999999999999982</v>
      </c>
      <c r="R23" s="34">
        <f t="shared" si="7"/>
        <v>0.29999999999999982</v>
      </c>
      <c r="S23" s="34">
        <f t="shared" si="7"/>
        <v>0.29999999999999982</v>
      </c>
      <c r="T23" s="34">
        <f t="shared" si="7"/>
        <v>0.29999999999999982</v>
      </c>
    </row>
    <row r="24" spans="1:20" ht="31.5" hidden="1" x14ac:dyDescent="0.2">
      <c r="A24" s="28"/>
      <c r="B24" s="32" t="s">
        <v>39</v>
      </c>
      <c r="C24" s="33">
        <f t="shared" si="8"/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f t="shared" si="9"/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f t="shared" si="10"/>
        <v>0</v>
      </c>
      <c r="P24" s="34">
        <f t="shared" si="7"/>
        <v>0</v>
      </c>
      <c r="Q24" s="34">
        <f t="shared" si="7"/>
        <v>0</v>
      </c>
      <c r="R24" s="34">
        <f t="shared" si="7"/>
        <v>0</v>
      </c>
      <c r="S24" s="34">
        <f t="shared" si="7"/>
        <v>0</v>
      </c>
      <c r="T24" s="34">
        <f t="shared" si="7"/>
        <v>0</v>
      </c>
    </row>
    <row r="25" spans="1:20" ht="31.5" hidden="1" x14ac:dyDescent="0.2">
      <c r="A25" s="28"/>
      <c r="B25" s="32" t="s">
        <v>40</v>
      </c>
      <c r="C25" s="33">
        <f t="shared" si="8"/>
        <v>140.6</v>
      </c>
      <c r="D25" s="34">
        <v>56.5</v>
      </c>
      <c r="E25" s="34">
        <v>56.5</v>
      </c>
      <c r="F25" s="34">
        <v>46.8</v>
      </c>
      <c r="G25" s="34">
        <v>46.9</v>
      </c>
      <c r="H25" s="34">
        <v>46.9</v>
      </c>
      <c r="I25" s="34">
        <f t="shared" si="9"/>
        <v>102.2</v>
      </c>
      <c r="J25" s="34">
        <v>35.700000000000003</v>
      </c>
      <c r="K25" s="34">
        <v>35.700000000000003</v>
      </c>
      <c r="L25" s="34">
        <v>35.200000000000003</v>
      </c>
      <c r="M25" s="34">
        <v>33.5</v>
      </c>
      <c r="N25" s="34">
        <v>33.5</v>
      </c>
      <c r="O25" s="34">
        <f t="shared" si="10"/>
        <v>38.399999999999991</v>
      </c>
      <c r="P25" s="34">
        <f t="shared" si="7"/>
        <v>20.799999999999997</v>
      </c>
      <c r="Q25" s="34">
        <f t="shared" si="7"/>
        <v>20.799999999999997</v>
      </c>
      <c r="R25" s="34">
        <f t="shared" si="7"/>
        <v>11.599999999999994</v>
      </c>
      <c r="S25" s="34">
        <f t="shared" si="7"/>
        <v>13.399999999999999</v>
      </c>
      <c r="T25" s="34">
        <f t="shared" si="7"/>
        <v>13.399999999999999</v>
      </c>
    </row>
    <row r="26" spans="1:20" ht="31.5" hidden="1" x14ac:dyDescent="0.2">
      <c r="A26" s="28"/>
      <c r="B26" s="32" t="s">
        <v>41</v>
      </c>
      <c r="C26" s="33">
        <f t="shared" si="8"/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f t="shared" si="9"/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f t="shared" si="10"/>
        <v>0</v>
      </c>
      <c r="P26" s="34">
        <f t="shared" si="7"/>
        <v>0</v>
      </c>
      <c r="Q26" s="34">
        <f t="shared" si="7"/>
        <v>0</v>
      </c>
      <c r="R26" s="34">
        <f t="shared" si="7"/>
        <v>0</v>
      </c>
      <c r="S26" s="34">
        <f t="shared" si="7"/>
        <v>0</v>
      </c>
      <c r="T26" s="34">
        <f t="shared" si="7"/>
        <v>0</v>
      </c>
    </row>
    <row r="27" spans="1:20" ht="31.5" hidden="1" x14ac:dyDescent="0.2">
      <c r="A27" s="28"/>
      <c r="B27" s="32" t="s">
        <v>32</v>
      </c>
      <c r="C27" s="33">
        <f t="shared" si="8"/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f t="shared" si="9"/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 t="shared" si="10"/>
        <v>0</v>
      </c>
      <c r="P27" s="34">
        <f t="shared" si="7"/>
        <v>0</v>
      </c>
      <c r="Q27" s="34">
        <f t="shared" si="7"/>
        <v>0</v>
      </c>
      <c r="R27" s="34">
        <f t="shared" si="7"/>
        <v>0</v>
      </c>
      <c r="S27" s="34">
        <f t="shared" si="7"/>
        <v>0</v>
      </c>
      <c r="T27" s="34">
        <f t="shared" si="7"/>
        <v>0</v>
      </c>
    </row>
    <row r="28" spans="1:20" ht="16.5" hidden="1" x14ac:dyDescent="0.2">
      <c r="A28" s="28"/>
      <c r="B28" s="32" t="s">
        <v>42</v>
      </c>
      <c r="C28" s="33">
        <f t="shared" si="8"/>
        <v>9</v>
      </c>
      <c r="D28" s="34">
        <v>3</v>
      </c>
      <c r="E28" s="34">
        <v>3</v>
      </c>
      <c r="F28" s="34">
        <v>3</v>
      </c>
      <c r="G28" s="34">
        <v>3</v>
      </c>
      <c r="H28" s="34">
        <v>3</v>
      </c>
      <c r="I28" s="34">
        <f t="shared" si="9"/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f t="shared" si="10"/>
        <v>9</v>
      </c>
      <c r="P28" s="34">
        <f t="shared" si="7"/>
        <v>3</v>
      </c>
      <c r="Q28" s="34">
        <f t="shared" si="7"/>
        <v>3</v>
      </c>
      <c r="R28" s="34">
        <f t="shared" si="7"/>
        <v>3</v>
      </c>
      <c r="S28" s="34">
        <f t="shared" si="7"/>
        <v>3</v>
      </c>
      <c r="T28" s="34">
        <f t="shared" si="7"/>
        <v>3</v>
      </c>
    </row>
    <row r="29" spans="1:20" customFormat="1" ht="33" x14ac:dyDescent="0.2">
      <c r="A29" s="21">
        <v>3</v>
      </c>
      <c r="B29" s="22" t="s">
        <v>43</v>
      </c>
      <c r="C29" s="23">
        <f>C30+C31+C32+C33</f>
        <v>602.40000000000009</v>
      </c>
      <c r="D29" s="23">
        <f t="shared" ref="D29:T29" si="11">D30+D31+D32+D33</f>
        <v>315.89999999999998</v>
      </c>
      <c r="E29" s="23">
        <f t="shared" si="11"/>
        <v>285.39999999999998</v>
      </c>
      <c r="F29" s="23">
        <f t="shared" si="11"/>
        <v>225.89999999999998</v>
      </c>
      <c r="G29" s="23">
        <f t="shared" si="11"/>
        <v>190.4</v>
      </c>
      <c r="H29" s="23">
        <f t="shared" si="11"/>
        <v>186.10000000000002</v>
      </c>
      <c r="I29" s="23">
        <f t="shared" si="11"/>
        <v>578.40000000000009</v>
      </c>
      <c r="J29" s="23">
        <f t="shared" si="11"/>
        <v>315.89999999999998</v>
      </c>
      <c r="K29" s="23">
        <f t="shared" si="11"/>
        <v>285.39999999999998</v>
      </c>
      <c r="L29" s="23">
        <f t="shared" si="11"/>
        <v>201.89999999999998</v>
      </c>
      <c r="M29" s="23">
        <f t="shared" si="11"/>
        <v>190.4</v>
      </c>
      <c r="N29" s="23">
        <f t="shared" si="11"/>
        <v>186.10000000000002</v>
      </c>
      <c r="O29" s="23">
        <f t="shared" si="11"/>
        <v>24.000000000000007</v>
      </c>
      <c r="P29" s="23">
        <f t="shared" si="11"/>
        <v>0</v>
      </c>
      <c r="Q29" s="23">
        <f t="shared" si="11"/>
        <v>0</v>
      </c>
      <c r="R29" s="23">
        <f t="shared" si="11"/>
        <v>24.000000000000007</v>
      </c>
      <c r="S29" s="23">
        <f t="shared" si="11"/>
        <v>0</v>
      </c>
      <c r="T29" s="23">
        <f t="shared" si="11"/>
        <v>0</v>
      </c>
    </row>
    <row r="30" spans="1:20" ht="49.5" x14ac:dyDescent="0.2">
      <c r="A30" s="28" t="s">
        <v>44</v>
      </c>
      <c r="B30" s="35" t="s">
        <v>45</v>
      </c>
      <c r="C30" s="30">
        <v>1.8</v>
      </c>
      <c r="D30" s="30">
        <v>0.6</v>
      </c>
      <c r="E30" s="30">
        <v>0.6</v>
      </c>
      <c r="F30" s="30">
        <v>0.6</v>
      </c>
      <c r="G30" s="30">
        <v>0.6</v>
      </c>
      <c r="H30" s="30">
        <v>0.6</v>
      </c>
      <c r="I30" s="30">
        <v>1.8</v>
      </c>
      <c r="J30" s="30">
        <v>0.6</v>
      </c>
      <c r="K30" s="30">
        <v>0.6</v>
      </c>
      <c r="L30" s="30">
        <v>0.6</v>
      </c>
      <c r="M30" s="30">
        <v>0.6</v>
      </c>
      <c r="N30" s="30">
        <v>0.6</v>
      </c>
      <c r="O30" s="30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</row>
    <row r="31" spans="1:20" ht="33" x14ac:dyDescent="0.2">
      <c r="A31" s="28" t="s">
        <v>46</v>
      </c>
      <c r="B31" s="35" t="s">
        <v>47</v>
      </c>
      <c r="C31" s="30">
        <f>SUM(F31:H31)</f>
        <v>194.29999999999998</v>
      </c>
      <c r="D31" s="30">
        <v>109.9</v>
      </c>
      <c r="E31" s="30">
        <v>108.8</v>
      </c>
      <c r="F31" s="30">
        <v>84.9</v>
      </c>
      <c r="G31" s="30">
        <v>49.8</v>
      </c>
      <c r="H31" s="30">
        <v>59.6</v>
      </c>
      <c r="I31" s="30">
        <f>SUM(L31:N31)</f>
        <v>170.29999999999998</v>
      </c>
      <c r="J31" s="30">
        <v>109.9</v>
      </c>
      <c r="K31" s="30">
        <v>108.8</v>
      </c>
      <c r="L31" s="30">
        <v>60.9</v>
      </c>
      <c r="M31" s="30">
        <v>49.8</v>
      </c>
      <c r="N31" s="30">
        <v>59.6</v>
      </c>
      <c r="O31" s="30">
        <f>SUM(R31:T31)</f>
        <v>24.000000000000007</v>
      </c>
      <c r="P31" s="31">
        <f>D31-J31</f>
        <v>0</v>
      </c>
      <c r="Q31" s="31">
        <f t="shared" ref="Q31:T32" si="12">E31-K31</f>
        <v>0</v>
      </c>
      <c r="R31" s="31">
        <f t="shared" si="12"/>
        <v>24.000000000000007</v>
      </c>
      <c r="S31" s="31">
        <f t="shared" si="12"/>
        <v>0</v>
      </c>
      <c r="T31" s="31">
        <f t="shared" si="12"/>
        <v>0</v>
      </c>
    </row>
    <row r="32" spans="1:20" ht="33" hidden="1" x14ac:dyDescent="0.2">
      <c r="A32" s="28" t="s">
        <v>48</v>
      </c>
      <c r="B32" s="35" t="s">
        <v>49</v>
      </c>
      <c r="C32" s="30">
        <f>SUM(F32:H32)</f>
        <v>369.1</v>
      </c>
      <c r="D32" s="30">
        <v>189.9</v>
      </c>
      <c r="E32" s="30">
        <v>164.7</v>
      </c>
      <c r="F32" s="30">
        <v>127.2</v>
      </c>
      <c r="G32" s="30">
        <v>128</v>
      </c>
      <c r="H32" s="30">
        <v>113.9</v>
      </c>
      <c r="I32" s="30">
        <f>SUM(L32:N32)</f>
        <v>369.1</v>
      </c>
      <c r="J32" s="30">
        <v>189.9</v>
      </c>
      <c r="K32" s="30">
        <v>164.7</v>
      </c>
      <c r="L32" s="30">
        <v>127.2</v>
      </c>
      <c r="M32" s="30">
        <v>128</v>
      </c>
      <c r="N32" s="30">
        <v>113.9</v>
      </c>
      <c r="O32" s="30">
        <f>SUM(R32:T32)</f>
        <v>0</v>
      </c>
      <c r="P32" s="31">
        <f>D32-J32</f>
        <v>0</v>
      </c>
      <c r="Q32" s="31">
        <f t="shared" si="12"/>
        <v>0</v>
      </c>
      <c r="R32" s="31">
        <f t="shared" si="12"/>
        <v>0</v>
      </c>
      <c r="S32" s="31">
        <f t="shared" si="12"/>
        <v>0</v>
      </c>
      <c r="T32" s="31">
        <f t="shared" si="12"/>
        <v>0</v>
      </c>
    </row>
    <row r="33" spans="1:20" ht="33" hidden="1" x14ac:dyDescent="0.2">
      <c r="A33" s="28" t="s">
        <v>50</v>
      </c>
      <c r="B33" s="29" t="s">
        <v>51</v>
      </c>
      <c r="C33" s="30">
        <v>37.200000000000003</v>
      </c>
      <c r="D33" s="36">
        <v>15.5</v>
      </c>
      <c r="E33" s="37">
        <v>11.3</v>
      </c>
      <c r="F33" s="36">
        <v>13.2</v>
      </c>
      <c r="G33" s="37">
        <v>12</v>
      </c>
      <c r="H33" s="36">
        <v>12</v>
      </c>
      <c r="I33" s="30">
        <v>37.200000000000003</v>
      </c>
      <c r="J33" s="36">
        <v>15.5</v>
      </c>
      <c r="K33" s="37">
        <v>11.3</v>
      </c>
      <c r="L33" s="36">
        <v>13.2</v>
      </c>
      <c r="M33" s="37">
        <v>12</v>
      </c>
      <c r="N33" s="36">
        <v>12</v>
      </c>
      <c r="O33" s="30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</row>
    <row r="34" spans="1:20" customFormat="1" ht="33" x14ac:dyDescent="0.2">
      <c r="A34" s="21">
        <v>4</v>
      </c>
      <c r="B34" s="22" t="s">
        <v>52</v>
      </c>
      <c r="C34" s="23">
        <f>C35+C37+C38+C39+C40+C41+C42+C43+C44</f>
        <v>667.26</v>
      </c>
      <c r="D34" s="23">
        <f t="shared" ref="D34:T34" si="13">D35+D37+D38+D39+D40+D41+D42+D43+D44</f>
        <v>1149.4569999999999</v>
      </c>
      <c r="E34" s="23">
        <f t="shared" si="13"/>
        <v>1149.4569999999999</v>
      </c>
      <c r="F34" s="23">
        <f t="shared" si="13"/>
        <v>272.73</v>
      </c>
      <c r="G34" s="23">
        <f t="shared" si="13"/>
        <v>350.33000000000004</v>
      </c>
      <c r="H34" s="23">
        <f t="shared" si="13"/>
        <v>44.2</v>
      </c>
      <c r="I34" s="23">
        <f t="shared" si="13"/>
        <v>667.26</v>
      </c>
      <c r="J34" s="23">
        <f t="shared" si="13"/>
        <v>1037.7570000000001</v>
      </c>
      <c r="K34" s="23">
        <f t="shared" si="13"/>
        <v>1037.7570000000001</v>
      </c>
      <c r="L34" s="23">
        <f t="shared" si="13"/>
        <v>272.73</v>
      </c>
      <c r="M34" s="23">
        <f t="shared" si="13"/>
        <v>350.33000000000004</v>
      </c>
      <c r="N34" s="23">
        <f t="shared" si="13"/>
        <v>44.2</v>
      </c>
      <c r="O34" s="23">
        <f t="shared" si="13"/>
        <v>0</v>
      </c>
      <c r="P34" s="23">
        <f t="shared" si="13"/>
        <v>111.7</v>
      </c>
      <c r="Q34" s="23">
        <f t="shared" si="13"/>
        <v>111.7</v>
      </c>
      <c r="R34" s="23">
        <f t="shared" si="13"/>
        <v>0</v>
      </c>
      <c r="S34" s="23">
        <f t="shared" si="13"/>
        <v>0</v>
      </c>
      <c r="T34" s="23">
        <f t="shared" si="13"/>
        <v>0</v>
      </c>
    </row>
    <row r="35" spans="1:20" ht="33" x14ac:dyDescent="0.2">
      <c r="A35" s="28" t="s">
        <v>53</v>
      </c>
      <c r="B35" s="29" t="s">
        <v>54</v>
      </c>
      <c r="C35" s="30">
        <v>0</v>
      </c>
      <c r="D35" s="30">
        <v>701.2</v>
      </c>
      <c r="E35" s="30">
        <v>701.2</v>
      </c>
      <c r="F35" s="30">
        <v>0</v>
      </c>
      <c r="G35" s="30">
        <v>0</v>
      </c>
      <c r="H35" s="30">
        <v>0</v>
      </c>
      <c r="I35" s="30">
        <v>0</v>
      </c>
      <c r="J35" s="30">
        <v>589.5</v>
      </c>
      <c r="K35" s="30">
        <v>589.5</v>
      </c>
      <c r="L35" s="30">
        <v>0</v>
      </c>
      <c r="M35" s="30">
        <v>0</v>
      </c>
      <c r="N35" s="30">
        <v>0</v>
      </c>
      <c r="O35" s="30">
        <v>0</v>
      </c>
      <c r="P35" s="31">
        <v>111.7</v>
      </c>
      <c r="Q35" s="31">
        <v>111.7</v>
      </c>
      <c r="R35" s="31">
        <v>0</v>
      </c>
      <c r="S35" s="31">
        <v>0</v>
      </c>
      <c r="T35" s="31">
        <v>0</v>
      </c>
    </row>
    <row r="36" spans="1:20" ht="33" x14ac:dyDescent="0.2">
      <c r="A36" s="28" t="s">
        <v>55</v>
      </c>
      <c r="B36" s="38" t="s">
        <v>56</v>
      </c>
      <c r="C36" s="30">
        <v>0</v>
      </c>
      <c r="D36" s="30">
        <v>701.2</v>
      </c>
      <c r="E36" s="30">
        <v>701.2</v>
      </c>
      <c r="F36" s="30">
        <v>0</v>
      </c>
      <c r="G36" s="30">
        <v>0</v>
      </c>
      <c r="H36" s="30">
        <v>0</v>
      </c>
      <c r="I36" s="30">
        <v>0</v>
      </c>
      <c r="J36" s="30">
        <v>589.5</v>
      </c>
      <c r="K36" s="30">
        <v>589.5</v>
      </c>
      <c r="L36" s="30">
        <v>0</v>
      </c>
      <c r="M36" s="30">
        <v>0</v>
      </c>
      <c r="N36" s="30">
        <v>0</v>
      </c>
      <c r="O36" s="30">
        <v>0</v>
      </c>
      <c r="P36" s="31">
        <v>111.7</v>
      </c>
      <c r="Q36" s="31">
        <v>111.7</v>
      </c>
      <c r="R36" s="31">
        <v>0</v>
      </c>
      <c r="S36" s="31">
        <v>0</v>
      </c>
      <c r="T36" s="31">
        <v>0</v>
      </c>
    </row>
    <row r="37" spans="1:20" ht="49.5" hidden="1" x14ac:dyDescent="0.2">
      <c r="A37" s="28"/>
      <c r="B37" s="39" t="s">
        <v>57</v>
      </c>
      <c r="C37" s="30">
        <f>SUM(F37:H37)</f>
        <v>11.2</v>
      </c>
      <c r="D37" s="30">
        <f>15.6+5.6</f>
        <v>21.2</v>
      </c>
      <c r="E37" s="30">
        <f>15.6+5.6</f>
        <v>21.2</v>
      </c>
      <c r="F37" s="30">
        <v>5.6</v>
      </c>
      <c r="G37" s="30">
        <v>5.6</v>
      </c>
      <c r="H37" s="30">
        <v>0</v>
      </c>
      <c r="I37" s="30">
        <f>SUM(L37:N37)</f>
        <v>11.2</v>
      </c>
      <c r="J37" s="30">
        <v>21.2</v>
      </c>
      <c r="K37" s="30">
        <v>21.2</v>
      </c>
      <c r="L37" s="30">
        <v>5.6</v>
      </c>
      <c r="M37" s="30">
        <v>5.6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</row>
    <row r="38" spans="1:20" ht="66" hidden="1" x14ac:dyDescent="0.2">
      <c r="A38" s="28"/>
      <c r="B38" s="39" t="s">
        <v>58</v>
      </c>
      <c r="C38" s="30">
        <f t="shared" ref="C38:C44" si="14">F38+G38+H38</f>
        <v>132.4</v>
      </c>
      <c r="D38" s="30">
        <v>44</v>
      </c>
      <c r="E38" s="30">
        <v>44</v>
      </c>
      <c r="F38" s="30">
        <v>44</v>
      </c>
      <c r="G38" s="30">
        <v>44.2</v>
      </c>
      <c r="H38" s="30">
        <v>44.2</v>
      </c>
      <c r="I38" s="30">
        <f t="shared" ref="I38:I44" si="15">L38+M38+N38</f>
        <v>132.4</v>
      </c>
      <c r="J38" s="30">
        <v>44</v>
      </c>
      <c r="K38" s="30">
        <v>44</v>
      </c>
      <c r="L38" s="30">
        <v>44</v>
      </c>
      <c r="M38" s="30">
        <v>44.2</v>
      </c>
      <c r="N38" s="30">
        <v>44.2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</row>
    <row r="39" spans="1:20" ht="47.25" hidden="1" x14ac:dyDescent="0.2">
      <c r="A39" s="28"/>
      <c r="B39" s="32" t="s">
        <v>59</v>
      </c>
      <c r="C39" s="30">
        <f>F39+G39+H39</f>
        <v>296.2</v>
      </c>
      <c r="D39" s="30">
        <v>233.3</v>
      </c>
      <c r="E39" s="34">
        <v>233.3</v>
      </c>
      <c r="F39" s="34">
        <v>62.9</v>
      </c>
      <c r="G39" s="30">
        <v>233.3</v>
      </c>
      <c r="H39" s="30">
        <v>0</v>
      </c>
      <c r="I39" s="30">
        <f t="shared" si="15"/>
        <v>296.2</v>
      </c>
      <c r="J39" s="30">
        <v>233.3</v>
      </c>
      <c r="K39" s="34">
        <v>233.3</v>
      </c>
      <c r="L39" s="34">
        <v>62.9</v>
      </c>
      <c r="M39" s="30">
        <v>233.3</v>
      </c>
      <c r="N39" s="30">
        <v>0</v>
      </c>
      <c r="O39" s="30">
        <f t="shared" ref="O39:O44" si="16">R39+S39+T39</f>
        <v>0</v>
      </c>
      <c r="P39" s="31">
        <f>D39-J39</f>
        <v>0</v>
      </c>
      <c r="Q39" s="31">
        <f>E39-K39</f>
        <v>0</v>
      </c>
      <c r="R39" s="31">
        <f>F39-L39</f>
        <v>0</v>
      </c>
      <c r="S39" s="31">
        <f>G39-M39</f>
        <v>0</v>
      </c>
      <c r="T39" s="31">
        <f>H39-N39</f>
        <v>0</v>
      </c>
    </row>
    <row r="40" spans="1:20" ht="31.5" hidden="1" x14ac:dyDescent="0.2">
      <c r="A40" s="28"/>
      <c r="B40" s="32" t="s">
        <v>60</v>
      </c>
      <c r="C40" s="30">
        <f t="shared" si="14"/>
        <v>36.799999999999997</v>
      </c>
      <c r="D40" s="30">
        <v>36.799999999999997</v>
      </c>
      <c r="E40" s="34">
        <v>36.799999999999997</v>
      </c>
      <c r="F40" s="34">
        <v>36.799999999999997</v>
      </c>
      <c r="G40" s="30"/>
      <c r="H40" s="30">
        <v>0</v>
      </c>
      <c r="I40" s="30">
        <f t="shared" si="15"/>
        <v>36.799999999999997</v>
      </c>
      <c r="J40" s="30">
        <v>36.799999999999997</v>
      </c>
      <c r="K40" s="34">
        <v>36.799999999999997</v>
      </c>
      <c r="L40" s="34">
        <v>36.799999999999997</v>
      </c>
      <c r="M40" s="30"/>
      <c r="N40" s="30">
        <v>0</v>
      </c>
      <c r="O40" s="30">
        <f t="shared" si="16"/>
        <v>0</v>
      </c>
      <c r="P40" s="31">
        <f t="shared" ref="P40:T44" si="17">D40-J40</f>
        <v>0</v>
      </c>
      <c r="Q40" s="31">
        <f t="shared" si="17"/>
        <v>0</v>
      </c>
      <c r="R40" s="31">
        <f t="shared" si="17"/>
        <v>0</v>
      </c>
      <c r="S40" s="31">
        <f t="shared" si="17"/>
        <v>0</v>
      </c>
      <c r="T40" s="31">
        <f t="shared" si="17"/>
        <v>0</v>
      </c>
    </row>
    <row r="41" spans="1:20" ht="63" hidden="1" x14ac:dyDescent="0.2">
      <c r="A41" s="28"/>
      <c r="B41" s="32" t="s">
        <v>61</v>
      </c>
      <c r="C41" s="30">
        <f t="shared" si="14"/>
        <v>21.46</v>
      </c>
      <c r="D41" s="30">
        <v>9.657</v>
      </c>
      <c r="E41" s="34">
        <v>9.657</v>
      </c>
      <c r="F41" s="34">
        <v>10.73</v>
      </c>
      <c r="G41" s="30">
        <v>10.73</v>
      </c>
      <c r="H41" s="30">
        <v>0</v>
      </c>
      <c r="I41" s="30">
        <f t="shared" si="15"/>
        <v>21.46</v>
      </c>
      <c r="J41" s="30">
        <v>9.657</v>
      </c>
      <c r="K41" s="34">
        <v>9.657</v>
      </c>
      <c r="L41" s="34">
        <v>10.73</v>
      </c>
      <c r="M41" s="30">
        <v>10.73</v>
      </c>
      <c r="N41" s="30">
        <v>0</v>
      </c>
      <c r="O41" s="30">
        <f t="shared" si="16"/>
        <v>0</v>
      </c>
      <c r="P41" s="31">
        <f t="shared" si="17"/>
        <v>0</v>
      </c>
      <c r="Q41" s="31">
        <f t="shared" si="17"/>
        <v>0</v>
      </c>
      <c r="R41" s="31">
        <f t="shared" si="17"/>
        <v>0</v>
      </c>
      <c r="S41" s="31">
        <f t="shared" si="17"/>
        <v>0</v>
      </c>
      <c r="T41" s="31">
        <f t="shared" si="17"/>
        <v>0</v>
      </c>
    </row>
    <row r="42" spans="1:20" ht="31.5" hidden="1" x14ac:dyDescent="0.2">
      <c r="A42" s="28"/>
      <c r="B42" s="32" t="s">
        <v>62</v>
      </c>
      <c r="C42" s="30">
        <f t="shared" si="14"/>
        <v>0</v>
      </c>
      <c r="D42" s="30">
        <v>0</v>
      </c>
      <c r="E42" s="34">
        <v>0</v>
      </c>
      <c r="F42" s="34">
        <v>0</v>
      </c>
      <c r="G42" s="30">
        <v>0</v>
      </c>
      <c r="H42" s="30">
        <v>0</v>
      </c>
      <c r="I42" s="30">
        <f t="shared" si="15"/>
        <v>0</v>
      </c>
      <c r="J42" s="30">
        <v>0</v>
      </c>
      <c r="K42" s="34">
        <v>0</v>
      </c>
      <c r="L42" s="34">
        <v>0</v>
      </c>
      <c r="M42" s="30">
        <v>0</v>
      </c>
      <c r="N42" s="30">
        <v>0</v>
      </c>
      <c r="O42" s="30">
        <f t="shared" si="16"/>
        <v>0</v>
      </c>
      <c r="P42" s="31">
        <f t="shared" si="17"/>
        <v>0</v>
      </c>
      <c r="Q42" s="31">
        <f t="shared" si="17"/>
        <v>0</v>
      </c>
      <c r="R42" s="31">
        <f t="shared" si="17"/>
        <v>0</v>
      </c>
      <c r="S42" s="31">
        <f t="shared" si="17"/>
        <v>0</v>
      </c>
      <c r="T42" s="31">
        <f t="shared" si="17"/>
        <v>0</v>
      </c>
    </row>
    <row r="43" spans="1:20" ht="31.5" hidden="1" x14ac:dyDescent="0.2">
      <c r="A43" s="28"/>
      <c r="B43" s="32" t="s">
        <v>63</v>
      </c>
      <c r="C43" s="30">
        <f t="shared" si="14"/>
        <v>61</v>
      </c>
      <c r="D43" s="30">
        <v>30.5</v>
      </c>
      <c r="E43" s="34">
        <v>30.5</v>
      </c>
      <c r="F43" s="34">
        <v>30.5</v>
      </c>
      <c r="G43" s="30">
        <v>30.5</v>
      </c>
      <c r="H43" s="30">
        <v>0</v>
      </c>
      <c r="I43" s="30">
        <f t="shared" si="15"/>
        <v>61</v>
      </c>
      <c r="J43" s="30">
        <v>30.5</v>
      </c>
      <c r="K43" s="34">
        <v>30.5</v>
      </c>
      <c r="L43" s="34">
        <v>30.5</v>
      </c>
      <c r="M43" s="30">
        <v>30.5</v>
      </c>
      <c r="N43" s="30">
        <v>0</v>
      </c>
      <c r="O43" s="30">
        <f t="shared" si="16"/>
        <v>0</v>
      </c>
      <c r="P43" s="31">
        <f t="shared" si="17"/>
        <v>0</v>
      </c>
      <c r="Q43" s="31">
        <f t="shared" si="17"/>
        <v>0</v>
      </c>
      <c r="R43" s="31">
        <f t="shared" si="17"/>
        <v>0</v>
      </c>
      <c r="S43" s="31">
        <f t="shared" si="17"/>
        <v>0</v>
      </c>
      <c r="T43" s="31">
        <f t="shared" si="17"/>
        <v>0</v>
      </c>
    </row>
    <row r="44" spans="1:20" ht="63" hidden="1" x14ac:dyDescent="0.2">
      <c r="A44" s="28"/>
      <c r="B44" s="32" t="s">
        <v>64</v>
      </c>
      <c r="C44" s="30">
        <f t="shared" si="14"/>
        <v>108.2</v>
      </c>
      <c r="D44" s="30">
        <v>72.8</v>
      </c>
      <c r="E44" s="30">
        <v>72.8</v>
      </c>
      <c r="F44" s="34">
        <v>82.2</v>
      </c>
      <c r="G44" s="30">
        <v>26</v>
      </c>
      <c r="H44" s="30">
        <v>0</v>
      </c>
      <c r="I44" s="30">
        <f t="shared" si="15"/>
        <v>108.2</v>
      </c>
      <c r="J44" s="30">
        <v>72.8</v>
      </c>
      <c r="K44" s="30">
        <v>72.8</v>
      </c>
      <c r="L44" s="34">
        <v>82.2</v>
      </c>
      <c r="M44" s="30">
        <v>26</v>
      </c>
      <c r="N44" s="30">
        <v>0</v>
      </c>
      <c r="O44" s="30">
        <f t="shared" si="16"/>
        <v>0</v>
      </c>
      <c r="P44" s="31">
        <f t="shared" si="17"/>
        <v>0</v>
      </c>
      <c r="Q44" s="31">
        <f t="shared" si="17"/>
        <v>0</v>
      </c>
      <c r="R44" s="31">
        <f t="shared" si="17"/>
        <v>0</v>
      </c>
      <c r="S44" s="31">
        <f t="shared" si="17"/>
        <v>0</v>
      </c>
      <c r="T44" s="31">
        <f t="shared" si="17"/>
        <v>0</v>
      </c>
    </row>
    <row r="45" spans="1:20" customFormat="1" ht="49.5" x14ac:dyDescent="0.2">
      <c r="A45" s="21">
        <v>5</v>
      </c>
      <c r="B45" s="22" t="s">
        <v>65</v>
      </c>
      <c r="C45" s="23">
        <f>C47+C48+C55+C64+C68+C69</f>
        <v>57586.859999999993</v>
      </c>
      <c r="D45" s="23">
        <f t="shared" ref="D45:T45" si="18">D47+D48+D55+D64+D68+D69</f>
        <v>19913.400000000001</v>
      </c>
      <c r="E45" s="23">
        <f t="shared" si="18"/>
        <v>5001.6499999999996</v>
      </c>
      <c r="F45" s="23">
        <f t="shared" si="18"/>
        <v>15857.800000000003</v>
      </c>
      <c r="G45" s="23">
        <f t="shared" si="18"/>
        <v>20164.329999999998</v>
      </c>
      <c r="H45" s="23">
        <f t="shared" si="18"/>
        <v>21564.73</v>
      </c>
      <c r="I45" s="23">
        <f t="shared" si="18"/>
        <v>27231.759999999998</v>
      </c>
      <c r="J45" s="23">
        <f t="shared" si="18"/>
        <v>8747.2880999999998</v>
      </c>
      <c r="K45" s="23">
        <f t="shared" si="18"/>
        <v>5001.6585999999998</v>
      </c>
      <c r="L45" s="23">
        <f t="shared" si="18"/>
        <v>6774.28</v>
      </c>
      <c r="M45" s="23">
        <f t="shared" si="18"/>
        <v>9362.7799999999988</v>
      </c>
      <c r="N45" s="23">
        <f t="shared" si="18"/>
        <v>11094.699999999999</v>
      </c>
      <c r="O45" s="23">
        <f t="shared" si="18"/>
        <v>30355.06</v>
      </c>
      <c r="P45" s="23">
        <f t="shared" si="18"/>
        <v>11166.1119</v>
      </c>
      <c r="Q45" s="23">
        <f t="shared" si="18"/>
        <v>-8.6000000000012733E-3</v>
      </c>
      <c r="R45" s="23">
        <f t="shared" si="18"/>
        <v>9083.5</v>
      </c>
      <c r="S45" s="23">
        <f t="shared" si="18"/>
        <v>10801.529999999999</v>
      </c>
      <c r="T45" s="23">
        <f t="shared" si="18"/>
        <v>10470.029999999999</v>
      </c>
    </row>
    <row r="46" spans="1:20" ht="31.5" hidden="1" x14ac:dyDescent="0.2">
      <c r="A46" s="40"/>
      <c r="B46" s="41" t="s">
        <v>66</v>
      </c>
      <c r="C46" s="42">
        <f>SUM(F46:H46)</f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f>SUM(L46:N46)</f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f>SUM(R46:T46)</f>
        <v>0</v>
      </c>
      <c r="P46" s="42">
        <f t="shared" ref="P46:T47" si="19">D46-J46</f>
        <v>0</v>
      </c>
      <c r="Q46" s="42">
        <f t="shared" si="19"/>
        <v>0</v>
      </c>
      <c r="R46" s="42">
        <f t="shared" si="19"/>
        <v>0</v>
      </c>
      <c r="S46" s="42">
        <f t="shared" si="19"/>
        <v>0</v>
      </c>
      <c r="T46" s="42">
        <f t="shared" si="19"/>
        <v>0</v>
      </c>
    </row>
    <row r="47" spans="1:20" ht="33" x14ac:dyDescent="0.2">
      <c r="A47" s="28" t="s">
        <v>67</v>
      </c>
      <c r="B47" s="29" t="s">
        <v>68</v>
      </c>
      <c r="C47" s="43">
        <f>SUM(F47:H47)</f>
        <v>12959.06</v>
      </c>
      <c r="D47" s="43">
        <v>3491.9</v>
      </c>
      <c r="E47" s="43">
        <v>80.400000000000006</v>
      </c>
      <c r="F47" s="43">
        <v>3881.4</v>
      </c>
      <c r="G47" s="43">
        <v>4538.83</v>
      </c>
      <c r="H47" s="43">
        <v>4538.83</v>
      </c>
      <c r="I47" s="43">
        <f>SUM(L47:N47)</f>
        <v>19.100000000000001</v>
      </c>
      <c r="J47" s="43">
        <v>80.400000000000006</v>
      </c>
      <c r="K47" s="43">
        <v>80.400000000000006</v>
      </c>
      <c r="L47" s="43">
        <v>19.100000000000001</v>
      </c>
      <c r="M47" s="43">
        <v>0</v>
      </c>
      <c r="N47" s="43">
        <v>0</v>
      </c>
      <c r="O47" s="43">
        <f>SUM(R47:T47)</f>
        <v>12939.960000000001</v>
      </c>
      <c r="P47" s="43">
        <f t="shared" si="19"/>
        <v>3411.5</v>
      </c>
      <c r="Q47" s="43">
        <f t="shared" si="19"/>
        <v>0</v>
      </c>
      <c r="R47" s="43">
        <f t="shared" si="19"/>
        <v>3862.3</v>
      </c>
      <c r="S47" s="43">
        <f t="shared" si="19"/>
        <v>4538.83</v>
      </c>
      <c r="T47" s="43">
        <f t="shared" si="19"/>
        <v>4538.83</v>
      </c>
    </row>
    <row r="48" spans="1:20" ht="16.5" x14ac:dyDescent="0.2">
      <c r="A48" s="28" t="s">
        <v>69</v>
      </c>
      <c r="B48" s="29" t="s">
        <v>70</v>
      </c>
      <c r="C48" s="43">
        <f>SUM(C49:C54)</f>
        <v>751.6</v>
      </c>
      <c r="D48" s="43">
        <f t="shared" ref="D48:T48" si="20">SUM(D49:D54)</f>
        <v>16.899999999999999</v>
      </c>
      <c r="E48" s="43">
        <f t="shared" si="20"/>
        <v>7.95</v>
      </c>
      <c r="F48" s="43">
        <f t="shared" si="20"/>
        <v>238.4</v>
      </c>
      <c r="G48" s="43">
        <f t="shared" si="20"/>
        <v>256.60000000000002</v>
      </c>
      <c r="H48" s="43">
        <f t="shared" si="20"/>
        <v>256.60000000000002</v>
      </c>
      <c r="I48" s="43">
        <f t="shared" si="20"/>
        <v>0</v>
      </c>
      <c r="J48" s="43">
        <f t="shared" si="20"/>
        <v>13.9</v>
      </c>
      <c r="K48" s="43">
        <f t="shared" si="20"/>
        <v>7.95</v>
      </c>
      <c r="L48" s="43">
        <f t="shared" si="20"/>
        <v>0</v>
      </c>
      <c r="M48" s="43">
        <f t="shared" si="20"/>
        <v>0</v>
      </c>
      <c r="N48" s="43">
        <f t="shared" si="20"/>
        <v>0</v>
      </c>
      <c r="O48" s="43">
        <f t="shared" si="20"/>
        <v>751.6</v>
      </c>
      <c r="P48" s="43">
        <f t="shared" si="20"/>
        <v>3</v>
      </c>
      <c r="Q48" s="43">
        <f t="shared" si="20"/>
        <v>0</v>
      </c>
      <c r="R48" s="43">
        <f t="shared" si="20"/>
        <v>238.4</v>
      </c>
      <c r="S48" s="43">
        <f t="shared" si="20"/>
        <v>256.60000000000002</v>
      </c>
      <c r="T48" s="43">
        <f t="shared" si="20"/>
        <v>256.60000000000002</v>
      </c>
    </row>
    <row r="49" spans="1:20" ht="16.5" hidden="1" x14ac:dyDescent="0.2">
      <c r="A49" s="28"/>
      <c r="B49" s="44" t="s">
        <v>71</v>
      </c>
      <c r="C49" s="45">
        <f t="shared" ref="C49:C54" si="21">SUM(F49:H49)</f>
        <v>0</v>
      </c>
      <c r="D49" s="45">
        <v>13.9</v>
      </c>
      <c r="E49" s="45">
        <v>7.95</v>
      </c>
      <c r="F49" s="45">
        <v>0</v>
      </c>
      <c r="G49" s="45">
        <v>0</v>
      </c>
      <c r="H49" s="45">
        <v>0</v>
      </c>
      <c r="I49" s="45">
        <f t="shared" ref="I49:I54" si="22">SUM(L49:N49)</f>
        <v>0</v>
      </c>
      <c r="J49" s="45">
        <v>13.9</v>
      </c>
      <c r="K49" s="45">
        <v>7.95</v>
      </c>
      <c r="L49" s="45">
        <v>0</v>
      </c>
      <c r="M49" s="45">
        <v>0</v>
      </c>
      <c r="N49" s="45">
        <v>0</v>
      </c>
      <c r="O49" s="46">
        <f t="shared" ref="O49:O54" si="23">SUM(R49:T49)</f>
        <v>0</v>
      </c>
      <c r="P49" s="46">
        <f t="shared" ref="P49:T54" si="24">D49-J49</f>
        <v>0</v>
      </c>
      <c r="Q49" s="43">
        <f t="shared" si="24"/>
        <v>0</v>
      </c>
      <c r="R49" s="43">
        <f t="shared" si="24"/>
        <v>0</v>
      </c>
      <c r="S49" s="43">
        <f t="shared" si="24"/>
        <v>0</v>
      </c>
      <c r="T49" s="43">
        <f t="shared" si="24"/>
        <v>0</v>
      </c>
    </row>
    <row r="50" spans="1:20" ht="30" hidden="1" x14ac:dyDescent="0.2">
      <c r="A50" s="28"/>
      <c r="B50" s="44" t="s">
        <v>72</v>
      </c>
      <c r="C50" s="45">
        <f t="shared" si="21"/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3">
        <f t="shared" si="22"/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6">
        <f t="shared" si="23"/>
        <v>0</v>
      </c>
      <c r="P50" s="46">
        <f t="shared" si="24"/>
        <v>0</v>
      </c>
      <c r="Q50" s="43">
        <f t="shared" si="24"/>
        <v>0</v>
      </c>
      <c r="R50" s="43">
        <f t="shared" si="24"/>
        <v>0</v>
      </c>
      <c r="S50" s="43">
        <f t="shared" si="24"/>
        <v>0</v>
      </c>
      <c r="T50" s="43">
        <f t="shared" si="24"/>
        <v>0</v>
      </c>
    </row>
    <row r="51" spans="1:20" ht="45" hidden="1" x14ac:dyDescent="0.2">
      <c r="A51" s="28"/>
      <c r="B51" s="44" t="s">
        <v>73</v>
      </c>
      <c r="C51" s="45">
        <f t="shared" si="21"/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3">
        <f t="shared" si="22"/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6">
        <f t="shared" si="23"/>
        <v>0</v>
      </c>
      <c r="P51" s="46">
        <f t="shared" si="24"/>
        <v>0</v>
      </c>
      <c r="Q51" s="43">
        <f t="shared" si="24"/>
        <v>0</v>
      </c>
      <c r="R51" s="43">
        <f t="shared" si="24"/>
        <v>0</v>
      </c>
      <c r="S51" s="43">
        <f t="shared" si="24"/>
        <v>0</v>
      </c>
      <c r="T51" s="43">
        <f t="shared" si="24"/>
        <v>0</v>
      </c>
    </row>
    <row r="52" spans="1:20" ht="75" hidden="1" x14ac:dyDescent="0.2">
      <c r="A52" s="28"/>
      <c r="B52" s="44" t="s">
        <v>74</v>
      </c>
      <c r="C52" s="45">
        <f t="shared" si="21"/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3">
        <f t="shared" si="22"/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6">
        <f t="shared" si="23"/>
        <v>0</v>
      </c>
      <c r="P52" s="46">
        <f t="shared" si="24"/>
        <v>0</v>
      </c>
      <c r="Q52" s="43">
        <f t="shared" si="24"/>
        <v>0</v>
      </c>
      <c r="R52" s="43">
        <f t="shared" si="24"/>
        <v>0</v>
      </c>
      <c r="S52" s="43">
        <f t="shared" si="24"/>
        <v>0</v>
      </c>
      <c r="T52" s="43">
        <f t="shared" si="24"/>
        <v>0</v>
      </c>
    </row>
    <row r="53" spans="1:20" ht="45" hidden="1" x14ac:dyDescent="0.2">
      <c r="A53" s="28"/>
      <c r="B53" s="44" t="s">
        <v>75</v>
      </c>
      <c r="C53" s="45">
        <f t="shared" si="21"/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3">
        <f t="shared" si="22"/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6">
        <f t="shared" si="23"/>
        <v>0</v>
      </c>
      <c r="P53" s="46">
        <f t="shared" si="24"/>
        <v>0</v>
      </c>
      <c r="Q53" s="43">
        <f t="shared" si="24"/>
        <v>0</v>
      </c>
      <c r="R53" s="43">
        <f t="shared" si="24"/>
        <v>0</v>
      </c>
      <c r="S53" s="43">
        <f t="shared" si="24"/>
        <v>0</v>
      </c>
      <c r="T53" s="43">
        <f t="shared" si="24"/>
        <v>0</v>
      </c>
    </row>
    <row r="54" spans="1:20" ht="45" hidden="1" x14ac:dyDescent="0.2">
      <c r="A54" s="28"/>
      <c r="B54" s="44" t="s">
        <v>76</v>
      </c>
      <c r="C54" s="45">
        <f t="shared" si="21"/>
        <v>751.6</v>
      </c>
      <c r="D54" s="45">
        <v>3</v>
      </c>
      <c r="E54" s="45">
        <v>0</v>
      </c>
      <c r="F54" s="45">
        <v>238.4</v>
      </c>
      <c r="G54" s="45">
        <v>256.60000000000002</v>
      </c>
      <c r="H54" s="45">
        <v>256.60000000000002</v>
      </c>
      <c r="I54" s="43">
        <f t="shared" si="22"/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6">
        <f t="shared" si="23"/>
        <v>751.6</v>
      </c>
      <c r="P54" s="46">
        <f t="shared" si="24"/>
        <v>3</v>
      </c>
      <c r="Q54" s="43">
        <f t="shared" si="24"/>
        <v>0</v>
      </c>
      <c r="R54" s="43">
        <f t="shared" si="24"/>
        <v>238.4</v>
      </c>
      <c r="S54" s="43">
        <f t="shared" si="24"/>
        <v>256.60000000000002</v>
      </c>
      <c r="T54" s="43">
        <f t="shared" si="24"/>
        <v>256.60000000000002</v>
      </c>
    </row>
    <row r="55" spans="1:20" ht="49.5" x14ac:dyDescent="0.2">
      <c r="A55" s="28" t="s">
        <v>77</v>
      </c>
      <c r="B55" s="29" t="s">
        <v>78</v>
      </c>
      <c r="C55" s="30">
        <f>F55+G55+H55</f>
        <v>5940.9000000000005</v>
      </c>
      <c r="D55" s="30">
        <f t="shared" ref="D55:T55" si="25">D56+D60+D61+D62+D63</f>
        <v>4019.4</v>
      </c>
      <c r="E55" s="30">
        <f t="shared" si="25"/>
        <v>1197.3</v>
      </c>
      <c r="F55" s="30">
        <v>1662.8</v>
      </c>
      <c r="G55" s="30">
        <v>2712.3</v>
      </c>
      <c r="H55" s="30">
        <v>1565.8</v>
      </c>
      <c r="I55" s="30">
        <f t="shared" si="25"/>
        <v>2404.46</v>
      </c>
      <c r="J55" s="30">
        <f t="shared" si="25"/>
        <v>1254.8881000000001</v>
      </c>
      <c r="K55" s="30">
        <f t="shared" si="25"/>
        <v>1197.3085999999998</v>
      </c>
      <c r="L55" s="30">
        <f t="shared" si="25"/>
        <v>1055.68</v>
      </c>
      <c r="M55" s="30">
        <f t="shared" si="25"/>
        <v>1081.8800000000001</v>
      </c>
      <c r="N55" s="30">
        <f t="shared" si="25"/>
        <v>266.89999999999998</v>
      </c>
      <c r="O55" s="30">
        <f t="shared" si="25"/>
        <v>3536.4000000000005</v>
      </c>
      <c r="P55" s="30">
        <f t="shared" si="25"/>
        <v>2764.5119</v>
      </c>
      <c r="Q55" s="30">
        <f t="shared" si="25"/>
        <v>-8.6000000000012733E-3</v>
      </c>
      <c r="R55" s="30">
        <f t="shared" si="25"/>
        <v>607.1</v>
      </c>
      <c r="S55" s="30">
        <f t="shared" si="25"/>
        <v>1630.4</v>
      </c>
      <c r="T55" s="30">
        <f t="shared" si="25"/>
        <v>1298.9000000000001</v>
      </c>
    </row>
    <row r="56" spans="1:20" ht="30" x14ac:dyDescent="0.2">
      <c r="A56" s="47" t="s">
        <v>79</v>
      </c>
      <c r="B56" s="44" t="s">
        <v>80</v>
      </c>
      <c r="C56" s="45">
        <f t="shared" ref="C56:C63" si="26">SUM(F56:H56)</f>
        <v>4246.8</v>
      </c>
      <c r="D56" s="45">
        <f>D57+D58+D59</f>
        <v>3142.9</v>
      </c>
      <c r="E56" s="45">
        <f>E57+E58+E59</f>
        <v>320.89999999999998</v>
      </c>
      <c r="F56" s="45">
        <v>819.6</v>
      </c>
      <c r="G56" s="45">
        <v>1870.4</v>
      </c>
      <c r="H56" s="45">
        <v>1556.8</v>
      </c>
      <c r="I56" s="45">
        <f t="shared" ref="I56:I63" si="27">SUM(L56:N56)</f>
        <v>734.8</v>
      </c>
      <c r="J56" s="45">
        <f>J57+J58+J59</f>
        <v>378.38810000000001</v>
      </c>
      <c r="K56" s="45">
        <f>K57+K58+K59</f>
        <v>320.90859999999998</v>
      </c>
      <c r="L56" s="45">
        <v>225.6</v>
      </c>
      <c r="M56" s="45">
        <v>245.8</v>
      </c>
      <c r="N56" s="45">
        <v>263.39999999999998</v>
      </c>
      <c r="O56" s="46">
        <f t="shared" ref="O56:O63" si="28">SUM(R56:T56)</f>
        <v>3512.0000000000005</v>
      </c>
      <c r="P56" s="46">
        <f t="shared" ref="P56:T63" si="29">D56-J56</f>
        <v>2764.5119</v>
      </c>
      <c r="Q56" s="46">
        <f t="shared" si="29"/>
        <v>-8.6000000000012733E-3</v>
      </c>
      <c r="R56" s="46">
        <f t="shared" si="29"/>
        <v>594</v>
      </c>
      <c r="S56" s="46">
        <f t="shared" si="29"/>
        <v>1624.6000000000001</v>
      </c>
      <c r="T56" s="46">
        <f t="shared" si="29"/>
        <v>1293.4000000000001</v>
      </c>
    </row>
    <row r="57" spans="1:20" ht="15.75" hidden="1" x14ac:dyDescent="0.2">
      <c r="A57" s="47" t="s">
        <v>81</v>
      </c>
      <c r="B57" s="48" t="s">
        <v>82</v>
      </c>
      <c r="C57" s="46">
        <f t="shared" si="26"/>
        <v>3584.1</v>
      </c>
      <c r="D57" s="46">
        <f>2522+400</f>
        <v>2922</v>
      </c>
      <c r="E57" s="46">
        <f>92.1+66.4</f>
        <v>158.5</v>
      </c>
      <c r="F57" s="46">
        <v>598.70000000000005</v>
      </c>
      <c r="G57" s="46">
        <v>1649.5</v>
      </c>
      <c r="H57" s="46">
        <v>1335.9</v>
      </c>
      <c r="I57" s="46">
        <f t="shared" si="27"/>
        <v>142.19999999999999</v>
      </c>
      <c r="J57" s="46">
        <f>92.1+97.5</f>
        <v>189.6</v>
      </c>
      <c r="K57" s="46">
        <f>92.1+66.4</f>
        <v>158.5</v>
      </c>
      <c r="L57" s="46">
        <v>27</v>
      </c>
      <c r="M57" s="46">
        <v>58.7</v>
      </c>
      <c r="N57" s="46">
        <v>56.5</v>
      </c>
      <c r="O57" s="43">
        <f t="shared" si="28"/>
        <v>3441.9</v>
      </c>
      <c r="P57" s="43">
        <f t="shared" si="29"/>
        <v>2732.4</v>
      </c>
      <c r="Q57" s="43">
        <f t="shared" si="29"/>
        <v>0</v>
      </c>
      <c r="R57" s="43">
        <f t="shared" si="29"/>
        <v>571.70000000000005</v>
      </c>
      <c r="S57" s="43">
        <f t="shared" si="29"/>
        <v>1590.8</v>
      </c>
      <c r="T57" s="43">
        <f t="shared" si="29"/>
        <v>1279.4000000000001</v>
      </c>
    </row>
    <row r="58" spans="1:20" ht="15.75" hidden="1" x14ac:dyDescent="0.2">
      <c r="A58" s="47" t="s">
        <v>83</v>
      </c>
      <c r="B58" s="48" t="s">
        <v>84</v>
      </c>
      <c r="C58" s="46">
        <f t="shared" si="26"/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f t="shared" si="27"/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3">
        <f t="shared" si="28"/>
        <v>0</v>
      </c>
      <c r="P58" s="43">
        <f t="shared" si="29"/>
        <v>0</v>
      </c>
      <c r="Q58" s="43">
        <f t="shared" si="29"/>
        <v>0</v>
      </c>
      <c r="R58" s="43">
        <f t="shared" si="29"/>
        <v>0</v>
      </c>
      <c r="S58" s="43">
        <f t="shared" si="29"/>
        <v>0</v>
      </c>
      <c r="T58" s="43">
        <f t="shared" si="29"/>
        <v>0</v>
      </c>
    </row>
    <row r="59" spans="1:20" ht="15.75" hidden="1" x14ac:dyDescent="0.2">
      <c r="A59" s="47" t="s">
        <v>85</v>
      </c>
      <c r="B59" s="48" t="s">
        <v>86</v>
      </c>
      <c r="C59" s="46">
        <f t="shared" si="26"/>
        <v>662.7</v>
      </c>
      <c r="D59" s="46">
        <v>220.9</v>
      </c>
      <c r="E59" s="46">
        <v>162.4</v>
      </c>
      <c r="F59" s="46">
        <v>220.9</v>
      </c>
      <c r="G59" s="46">
        <v>220.9</v>
      </c>
      <c r="H59" s="46">
        <v>220.9</v>
      </c>
      <c r="I59" s="46">
        <f t="shared" si="27"/>
        <v>592.6</v>
      </c>
      <c r="J59" s="46">
        <v>188.78810000000001</v>
      </c>
      <c r="K59" s="46">
        <v>162.40860000000001</v>
      </c>
      <c r="L59" s="46">
        <v>198.6</v>
      </c>
      <c r="M59" s="46">
        <v>187.1</v>
      </c>
      <c r="N59" s="46">
        <v>206.9</v>
      </c>
      <c r="O59" s="43">
        <f t="shared" si="28"/>
        <v>70.100000000000023</v>
      </c>
      <c r="P59" s="43">
        <f t="shared" si="29"/>
        <v>32.111899999999991</v>
      </c>
      <c r="Q59" s="43">
        <f t="shared" si="29"/>
        <v>-8.6000000000012733E-3</v>
      </c>
      <c r="R59" s="43">
        <f t="shared" si="29"/>
        <v>22.300000000000011</v>
      </c>
      <c r="S59" s="43">
        <f t="shared" si="29"/>
        <v>33.800000000000011</v>
      </c>
      <c r="T59" s="43">
        <f t="shared" si="29"/>
        <v>14</v>
      </c>
    </row>
    <row r="60" spans="1:20" ht="15.75" hidden="1" x14ac:dyDescent="0.2">
      <c r="A60" s="47" t="s">
        <v>87</v>
      </c>
      <c r="B60" s="44" t="s">
        <v>88</v>
      </c>
      <c r="C60" s="45">
        <f t="shared" si="26"/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f t="shared" si="27"/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6">
        <f t="shared" si="28"/>
        <v>0</v>
      </c>
      <c r="P60" s="46">
        <f t="shared" si="29"/>
        <v>0</v>
      </c>
      <c r="Q60" s="46">
        <f t="shared" si="29"/>
        <v>0</v>
      </c>
      <c r="R60" s="46">
        <f t="shared" si="29"/>
        <v>0</v>
      </c>
      <c r="S60" s="46">
        <f t="shared" si="29"/>
        <v>0</v>
      </c>
      <c r="T60" s="46">
        <f t="shared" si="29"/>
        <v>0</v>
      </c>
    </row>
    <row r="61" spans="1:20" ht="45" hidden="1" x14ac:dyDescent="0.2">
      <c r="A61" s="47" t="s">
        <v>89</v>
      </c>
      <c r="B61" s="44" t="s">
        <v>90</v>
      </c>
      <c r="C61" s="45">
        <f t="shared" si="26"/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f t="shared" si="27"/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6">
        <f t="shared" si="28"/>
        <v>0</v>
      </c>
      <c r="P61" s="46">
        <f t="shared" si="29"/>
        <v>0</v>
      </c>
      <c r="Q61" s="46">
        <f t="shared" si="29"/>
        <v>0</v>
      </c>
      <c r="R61" s="46">
        <f t="shared" si="29"/>
        <v>0</v>
      </c>
      <c r="S61" s="46">
        <f t="shared" si="29"/>
        <v>0</v>
      </c>
      <c r="T61" s="46">
        <f t="shared" si="29"/>
        <v>0</v>
      </c>
    </row>
    <row r="62" spans="1:20" ht="15.75" hidden="1" x14ac:dyDescent="0.2">
      <c r="A62" s="47" t="s">
        <v>91</v>
      </c>
      <c r="B62" s="44" t="s">
        <v>92</v>
      </c>
      <c r="C62" s="45">
        <f t="shared" si="26"/>
        <v>39.200000000000003</v>
      </c>
      <c r="D62" s="45">
        <v>0</v>
      </c>
      <c r="E62" s="45">
        <v>0</v>
      </c>
      <c r="F62" s="45">
        <v>21.2</v>
      </c>
      <c r="G62" s="45">
        <v>9</v>
      </c>
      <c r="H62" s="45">
        <v>9</v>
      </c>
      <c r="I62" s="45">
        <f t="shared" si="27"/>
        <v>14.8</v>
      </c>
      <c r="J62" s="45">
        <v>0</v>
      </c>
      <c r="K62" s="45">
        <v>0</v>
      </c>
      <c r="L62" s="45">
        <v>8.1</v>
      </c>
      <c r="M62" s="45">
        <v>3.2</v>
      </c>
      <c r="N62" s="45">
        <v>3.5</v>
      </c>
      <c r="O62" s="46">
        <f t="shared" si="28"/>
        <v>24.4</v>
      </c>
      <c r="P62" s="46">
        <f t="shared" si="29"/>
        <v>0</v>
      </c>
      <c r="Q62" s="46">
        <f t="shared" si="29"/>
        <v>0</v>
      </c>
      <c r="R62" s="46">
        <f t="shared" si="29"/>
        <v>13.1</v>
      </c>
      <c r="S62" s="46">
        <f t="shared" si="29"/>
        <v>5.8</v>
      </c>
      <c r="T62" s="46">
        <f t="shared" si="29"/>
        <v>5.5</v>
      </c>
    </row>
    <row r="63" spans="1:20" ht="15.75" hidden="1" x14ac:dyDescent="0.2">
      <c r="A63" s="47" t="s">
        <v>93</v>
      </c>
      <c r="B63" s="49" t="s">
        <v>94</v>
      </c>
      <c r="C63" s="50">
        <f t="shared" si="26"/>
        <v>1654.8600000000001</v>
      </c>
      <c r="D63" s="50">
        <v>876.5</v>
      </c>
      <c r="E63" s="50">
        <v>876.4</v>
      </c>
      <c r="F63" s="50">
        <v>821.98</v>
      </c>
      <c r="G63" s="50">
        <v>832.88</v>
      </c>
      <c r="H63" s="50">
        <v>0</v>
      </c>
      <c r="I63" s="50">
        <f t="shared" si="27"/>
        <v>1654.8600000000001</v>
      </c>
      <c r="J63" s="50">
        <v>876.5</v>
      </c>
      <c r="K63" s="50">
        <v>876.4</v>
      </c>
      <c r="L63" s="50">
        <v>821.98</v>
      </c>
      <c r="M63" s="50">
        <v>832.88</v>
      </c>
      <c r="N63" s="50">
        <v>0</v>
      </c>
      <c r="O63" s="51">
        <f t="shared" si="28"/>
        <v>0</v>
      </c>
      <c r="P63" s="51">
        <f t="shared" si="29"/>
        <v>0</v>
      </c>
      <c r="Q63" s="51">
        <f t="shared" si="29"/>
        <v>0</v>
      </c>
      <c r="R63" s="51">
        <f t="shared" si="29"/>
        <v>0</v>
      </c>
      <c r="S63" s="51">
        <f t="shared" si="29"/>
        <v>0</v>
      </c>
      <c r="T63" s="51">
        <f t="shared" si="29"/>
        <v>0</v>
      </c>
    </row>
    <row r="64" spans="1:20" ht="16.5" x14ac:dyDescent="0.2">
      <c r="A64" s="28" t="s">
        <v>95</v>
      </c>
      <c r="B64" s="29" t="s">
        <v>96</v>
      </c>
      <c r="C64" s="30">
        <f>F64+G64+H64</f>
        <v>6680.3</v>
      </c>
      <c r="D64" s="30">
        <f t="shared" ref="D64:T64" si="30">SUM(D65:D67)</f>
        <v>6606.5</v>
      </c>
      <c r="E64" s="30">
        <f t="shared" si="30"/>
        <v>3510.1000000000004</v>
      </c>
      <c r="F64" s="30">
        <v>4232.8</v>
      </c>
      <c r="G64" s="30">
        <v>2447.5</v>
      </c>
      <c r="H64" s="30">
        <f t="shared" si="30"/>
        <v>0</v>
      </c>
      <c r="I64" s="30">
        <f t="shared" si="30"/>
        <v>6680.3</v>
      </c>
      <c r="J64" s="30">
        <f t="shared" si="30"/>
        <v>5493.3</v>
      </c>
      <c r="K64" s="30">
        <f t="shared" si="30"/>
        <v>3510.1000000000004</v>
      </c>
      <c r="L64" s="30">
        <v>4232.8</v>
      </c>
      <c r="M64" s="30">
        <v>2447.5</v>
      </c>
      <c r="N64" s="30">
        <f t="shared" si="30"/>
        <v>0</v>
      </c>
      <c r="O64" s="30">
        <f t="shared" si="30"/>
        <v>0</v>
      </c>
      <c r="P64" s="30">
        <f t="shared" si="30"/>
        <v>1113.1999999999998</v>
      </c>
      <c r="Q64" s="30">
        <f t="shared" si="30"/>
        <v>0</v>
      </c>
      <c r="R64" s="30">
        <f t="shared" si="30"/>
        <v>0</v>
      </c>
      <c r="S64" s="30">
        <f t="shared" si="30"/>
        <v>0</v>
      </c>
      <c r="T64" s="30">
        <f t="shared" si="30"/>
        <v>0</v>
      </c>
    </row>
    <row r="65" spans="1:26" ht="16.5" hidden="1" x14ac:dyDescent="0.2">
      <c r="A65" s="28" t="s">
        <v>97</v>
      </c>
      <c r="B65" s="48" t="s">
        <v>98</v>
      </c>
      <c r="C65" s="46">
        <f>SUM(F65:H65)</f>
        <v>194.9</v>
      </c>
      <c r="D65" s="46">
        <v>812.6</v>
      </c>
      <c r="E65" s="46">
        <v>697.2</v>
      </c>
      <c r="F65" s="46">
        <v>194.9</v>
      </c>
      <c r="G65" s="46">
        <v>0</v>
      </c>
      <c r="H65" s="46">
        <v>0</v>
      </c>
      <c r="I65" s="46">
        <f>SUM(L65:N65)</f>
        <v>194.9</v>
      </c>
      <c r="J65" s="46">
        <v>812.6</v>
      </c>
      <c r="K65" s="46">
        <v>697.2</v>
      </c>
      <c r="L65" s="46">
        <v>194.9</v>
      </c>
      <c r="M65" s="46">
        <v>0</v>
      </c>
      <c r="N65" s="46">
        <v>0</v>
      </c>
      <c r="O65" s="46">
        <f>SUM(R65:T65)</f>
        <v>0</v>
      </c>
      <c r="P65" s="46">
        <f t="shared" ref="P65:T69" si="31">D65-J65</f>
        <v>0</v>
      </c>
      <c r="Q65" s="46">
        <f t="shared" si="31"/>
        <v>0</v>
      </c>
      <c r="R65" s="46">
        <f t="shared" si="31"/>
        <v>0</v>
      </c>
      <c r="S65" s="46">
        <f t="shared" si="31"/>
        <v>0</v>
      </c>
      <c r="T65" s="46">
        <f t="shared" si="31"/>
        <v>0</v>
      </c>
    </row>
    <row r="66" spans="1:26" ht="16.5" hidden="1" x14ac:dyDescent="0.2">
      <c r="A66" s="28" t="s">
        <v>99</v>
      </c>
      <c r="B66" s="48" t="s">
        <v>100</v>
      </c>
      <c r="C66" s="46">
        <f>SUM(F66:H66)</f>
        <v>147.30000000000001</v>
      </c>
      <c r="D66" s="46">
        <f>572.5+273.7+84.7</f>
        <v>930.90000000000009</v>
      </c>
      <c r="E66" s="46">
        <f>450.6+114.2+27.7</f>
        <v>592.50000000000011</v>
      </c>
      <c r="F66" s="46">
        <v>147.30000000000001</v>
      </c>
      <c r="G66" s="46">
        <v>0</v>
      </c>
      <c r="H66" s="46">
        <v>0</v>
      </c>
      <c r="I66" s="46">
        <f>SUM(L66:N66)</f>
        <v>147.30000000000001</v>
      </c>
      <c r="J66" s="46">
        <v>930.9</v>
      </c>
      <c r="K66" s="46">
        <v>592.5</v>
      </c>
      <c r="L66" s="46">
        <v>147.30000000000001</v>
      </c>
      <c r="M66" s="46">
        <v>0</v>
      </c>
      <c r="N66" s="46">
        <v>0</v>
      </c>
      <c r="O66" s="46">
        <f>SUM(R66:T66)</f>
        <v>0</v>
      </c>
      <c r="P66" s="46">
        <f t="shared" si="31"/>
        <v>0</v>
      </c>
      <c r="Q66" s="46">
        <f t="shared" si="31"/>
        <v>0</v>
      </c>
      <c r="R66" s="46">
        <f t="shared" si="31"/>
        <v>0</v>
      </c>
      <c r="S66" s="46">
        <f t="shared" si="31"/>
        <v>0</v>
      </c>
      <c r="T66" s="46">
        <f t="shared" si="31"/>
        <v>0</v>
      </c>
    </row>
    <row r="67" spans="1:26" ht="31.5" hidden="1" x14ac:dyDescent="0.2">
      <c r="A67" s="28" t="s">
        <v>101</v>
      </c>
      <c r="B67" s="48" t="s">
        <v>102</v>
      </c>
      <c r="C67" s="46">
        <f>SUM(F67:H67)</f>
        <v>6338.1</v>
      </c>
      <c r="D67" s="46">
        <v>4863</v>
      </c>
      <c r="E67" s="46">
        <f>2211+9.4</f>
        <v>2220.4</v>
      </c>
      <c r="F67" s="46">
        <v>4018.8</v>
      </c>
      <c r="G67" s="46">
        <v>2319.3000000000002</v>
      </c>
      <c r="H67" s="46">
        <v>0</v>
      </c>
      <c r="I67" s="46">
        <f>SUM(L67:N67)</f>
        <v>6338.1</v>
      </c>
      <c r="J67" s="46">
        <v>3749.8</v>
      </c>
      <c r="K67" s="46">
        <v>2220.4</v>
      </c>
      <c r="L67" s="46">
        <v>4018.8</v>
      </c>
      <c r="M67" s="46">
        <v>2319.3000000000002</v>
      </c>
      <c r="N67" s="46">
        <v>0</v>
      </c>
      <c r="O67" s="46">
        <f>SUM(R67:T67)</f>
        <v>0</v>
      </c>
      <c r="P67" s="46">
        <f t="shared" si="31"/>
        <v>1113.1999999999998</v>
      </c>
      <c r="Q67" s="46">
        <f t="shared" si="31"/>
        <v>0</v>
      </c>
      <c r="R67" s="46">
        <f t="shared" si="31"/>
        <v>0</v>
      </c>
      <c r="S67" s="46">
        <f t="shared" si="31"/>
        <v>0</v>
      </c>
      <c r="T67" s="46">
        <f t="shared" si="31"/>
        <v>0</v>
      </c>
    </row>
    <row r="68" spans="1:26" ht="16.5" x14ac:dyDescent="0.2">
      <c r="A68" s="28" t="s">
        <v>103</v>
      </c>
      <c r="B68" s="29" t="s">
        <v>104</v>
      </c>
      <c r="C68" s="43">
        <f>SUM(F68:H68)</f>
        <v>18127.899999999998</v>
      </c>
      <c r="D68" s="43">
        <v>1403</v>
      </c>
      <c r="E68" s="43">
        <v>205.9</v>
      </c>
      <c r="F68" s="43">
        <v>1466.7</v>
      </c>
      <c r="G68" s="43">
        <v>5833.4</v>
      </c>
      <c r="H68" s="43">
        <v>10827.8</v>
      </c>
      <c r="I68" s="43">
        <f>SUM(L68:N68)</f>
        <v>18127.899999999998</v>
      </c>
      <c r="J68" s="43">
        <f>41.7+1863.1</f>
        <v>1904.8</v>
      </c>
      <c r="K68" s="43">
        <v>205.9</v>
      </c>
      <c r="L68" s="43">
        <v>1466.7</v>
      </c>
      <c r="M68" s="43">
        <v>5833.4</v>
      </c>
      <c r="N68" s="43">
        <v>10827.8</v>
      </c>
      <c r="O68" s="43">
        <f>SUM(R68:T68)</f>
        <v>0</v>
      </c>
      <c r="P68" s="43">
        <f t="shared" si="31"/>
        <v>-501.79999999999995</v>
      </c>
      <c r="Q68" s="43">
        <f t="shared" si="31"/>
        <v>0</v>
      </c>
      <c r="R68" s="43">
        <f t="shared" si="31"/>
        <v>0</v>
      </c>
      <c r="S68" s="43">
        <f t="shared" si="31"/>
        <v>0</v>
      </c>
      <c r="T68" s="43">
        <f t="shared" si="31"/>
        <v>0</v>
      </c>
    </row>
    <row r="69" spans="1:26" ht="16.5" x14ac:dyDescent="0.2">
      <c r="A69" s="28" t="s">
        <v>105</v>
      </c>
      <c r="B69" s="29" t="s">
        <v>106</v>
      </c>
      <c r="C69" s="43">
        <f>SUM(F69:H69)</f>
        <v>13127.099999999999</v>
      </c>
      <c r="D69" s="43">
        <v>4375.7</v>
      </c>
      <c r="E69" s="43">
        <v>0</v>
      </c>
      <c r="F69" s="43">
        <v>4375.7</v>
      </c>
      <c r="G69" s="43">
        <v>4375.7</v>
      </c>
      <c r="H69" s="43">
        <v>4375.7</v>
      </c>
      <c r="I69" s="43">
        <f>SUM(L69:N69)</f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f>SUM(R69:T69)</f>
        <v>13127.099999999999</v>
      </c>
      <c r="P69" s="43">
        <f t="shared" si="31"/>
        <v>4375.7</v>
      </c>
      <c r="Q69" s="43">
        <f t="shared" si="31"/>
        <v>0</v>
      </c>
      <c r="R69" s="43">
        <f t="shared" si="31"/>
        <v>4375.7</v>
      </c>
      <c r="S69" s="43">
        <f t="shared" si="31"/>
        <v>4375.7</v>
      </c>
      <c r="T69" s="43">
        <f t="shared" si="31"/>
        <v>4375.7</v>
      </c>
    </row>
    <row r="70" spans="1:26" customFormat="1" ht="33" x14ac:dyDescent="0.2">
      <c r="A70" s="21">
        <v>6</v>
      </c>
      <c r="B70" s="22" t="s">
        <v>107</v>
      </c>
      <c r="C70" s="23">
        <f>SUM(C71:C72)</f>
        <v>1657.7</v>
      </c>
      <c r="D70" s="23">
        <f t="shared" ref="D70:T70" si="32">SUM(D71:D72)</f>
        <v>520.1</v>
      </c>
      <c r="E70" s="23">
        <f t="shared" si="32"/>
        <v>509.1</v>
      </c>
      <c r="F70" s="23">
        <f t="shared" si="32"/>
        <v>557.5</v>
      </c>
      <c r="G70" s="23">
        <f t="shared" si="32"/>
        <v>550.1</v>
      </c>
      <c r="H70" s="23">
        <f t="shared" si="32"/>
        <v>550.1</v>
      </c>
      <c r="I70" s="23">
        <f t="shared" si="32"/>
        <v>1657.7</v>
      </c>
      <c r="J70" s="23">
        <f t="shared" si="32"/>
        <v>520.1</v>
      </c>
      <c r="K70" s="23">
        <f t="shared" si="32"/>
        <v>509.1</v>
      </c>
      <c r="L70" s="23">
        <f t="shared" si="32"/>
        <v>557.5</v>
      </c>
      <c r="M70" s="23">
        <f t="shared" si="32"/>
        <v>550.1</v>
      </c>
      <c r="N70" s="23">
        <f t="shared" si="32"/>
        <v>550.1</v>
      </c>
      <c r="O70" s="23">
        <f t="shared" si="32"/>
        <v>0</v>
      </c>
      <c r="P70" s="23">
        <f t="shared" si="32"/>
        <v>0</v>
      </c>
      <c r="Q70" s="23">
        <f t="shared" si="32"/>
        <v>0</v>
      </c>
      <c r="R70" s="23">
        <f t="shared" si="32"/>
        <v>0</v>
      </c>
      <c r="S70" s="23">
        <f t="shared" si="32"/>
        <v>0</v>
      </c>
      <c r="T70" s="23">
        <f t="shared" si="32"/>
        <v>0</v>
      </c>
    </row>
    <row r="71" spans="1:26" ht="49.5" x14ac:dyDescent="0.2">
      <c r="A71" s="28" t="s">
        <v>108</v>
      </c>
      <c r="B71" s="29" t="s">
        <v>109</v>
      </c>
      <c r="C71" s="30">
        <f>SUM(F71:H71)</f>
        <v>1573.9</v>
      </c>
      <c r="D71" s="30">
        <v>486.1</v>
      </c>
      <c r="E71" s="30">
        <v>478.5</v>
      </c>
      <c r="F71" s="30">
        <v>521.70000000000005</v>
      </c>
      <c r="G71" s="30">
        <v>526.1</v>
      </c>
      <c r="H71" s="30">
        <v>526.1</v>
      </c>
      <c r="I71" s="30">
        <f>SUM(L71:N71)</f>
        <v>1573.9</v>
      </c>
      <c r="J71" s="30">
        <v>486.1</v>
      </c>
      <c r="K71" s="30">
        <v>478.5</v>
      </c>
      <c r="L71" s="30">
        <v>521.70000000000005</v>
      </c>
      <c r="M71" s="30">
        <v>526.1</v>
      </c>
      <c r="N71" s="30">
        <v>526.1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</row>
    <row r="72" spans="1:26" ht="33" x14ac:dyDescent="0.2">
      <c r="A72" s="28" t="s">
        <v>110</v>
      </c>
      <c r="B72" s="29" t="s">
        <v>111</v>
      </c>
      <c r="C72" s="30">
        <f>SUM(F72:H72)</f>
        <v>83.8</v>
      </c>
      <c r="D72" s="30">
        <v>34</v>
      </c>
      <c r="E72" s="30">
        <v>30.6</v>
      </c>
      <c r="F72" s="30">
        <v>35.799999999999997</v>
      </c>
      <c r="G72" s="30">
        <v>24</v>
      </c>
      <c r="H72" s="30">
        <v>24</v>
      </c>
      <c r="I72" s="30">
        <f>SUM(L72:N72)</f>
        <v>83.8</v>
      </c>
      <c r="J72" s="30">
        <v>34</v>
      </c>
      <c r="K72" s="30">
        <v>30.6</v>
      </c>
      <c r="L72" s="30">
        <v>35.799999999999997</v>
      </c>
      <c r="M72" s="30">
        <v>24</v>
      </c>
      <c r="N72" s="30">
        <v>24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</row>
    <row r="73" spans="1:26" customFormat="1" ht="33" x14ac:dyDescent="0.2">
      <c r="A73" s="21">
        <v>7</v>
      </c>
      <c r="B73" s="22" t="s">
        <v>112</v>
      </c>
      <c r="C73" s="23">
        <f>SUM(C74:C76)</f>
        <v>690.7</v>
      </c>
      <c r="D73" s="23">
        <f t="shared" ref="D73:T73" si="33">SUM(D74:D76)</f>
        <v>505.20000000000005</v>
      </c>
      <c r="E73" s="23">
        <f t="shared" si="33"/>
        <v>435.9</v>
      </c>
      <c r="F73" s="23">
        <f t="shared" si="33"/>
        <v>230.7</v>
      </c>
      <c r="G73" s="23">
        <f t="shared" si="33"/>
        <v>230</v>
      </c>
      <c r="H73" s="23">
        <f t="shared" si="33"/>
        <v>230</v>
      </c>
      <c r="I73" s="23">
        <f t="shared" si="33"/>
        <v>690.7</v>
      </c>
      <c r="J73" s="23">
        <f t="shared" si="33"/>
        <v>505.20000000000005</v>
      </c>
      <c r="K73" s="23">
        <f t="shared" si="33"/>
        <v>435.9</v>
      </c>
      <c r="L73" s="23">
        <f t="shared" si="33"/>
        <v>230.7</v>
      </c>
      <c r="M73" s="23">
        <f t="shared" si="33"/>
        <v>230</v>
      </c>
      <c r="N73" s="23">
        <f t="shared" si="33"/>
        <v>230</v>
      </c>
      <c r="O73" s="23">
        <f t="shared" si="33"/>
        <v>0</v>
      </c>
      <c r="P73" s="23">
        <f t="shared" si="33"/>
        <v>0</v>
      </c>
      <c r="Q73" s="23">
        <f t="shared" si="33"/>
        <v>0</v>
      </c>
      <c r="R73" s="23">
        <f t="shared" si="33"/>
        <v>0</v>
      </c>
      <c r="S73" s="23">
        <f t="shared" si="33"/>
        <v>0</v>
      </c>
      <c r="T73" s="23">
        <f t="shared" si="33"/>
        <v>0</v>
      </c>
    </row>
    <row r="74" spans="1:26" ht="66" hidden="1" x14ac:dyDescent="0.2">
      <c r="A74" s="28" t="s">
        <v>113</v>
      </c>
      <c r="B74" s="29" t="s">
        <v>114</v>
      </c>
      <c r="C74" s="30">
        <f>F74+G74+H74</f>
        <v>18.600000000000001</v>
      </c>
      <c r="D74" s="30">
        <v>5.6</v>
      </c>
      <c r="E74" s="30">
        <v>5.4</v>
      </c>
      <c r="F74" s="30">
        <v>6.2</v>
      </c>
      <c r="G74" s="30">
        <v>6.2</v>
      </c>
      <c r="H74" s="30">
        <v>6.2</v>
      </c>
      <c r="I74" s="30">
        <f>L74+M74+N74</f>
        <v>18.600000000000001</v>
      </c>
      <c r="J74" s="30">
        <v>5.6</v>
      </c>
      <c r="K74" s="30">
        <v>5.4</v>
      </c>
      <c r="L74" s="30">
        <v>6.2</v>
      </c>
      <c r="M74" s="30">
        <v>6.2</v>
      </c>
      <c r="N74" s="30">
        <v>6.2</v>
      </c>
      <c r="O74" s="30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</row>
    <row r="75" spans="1:26" ht="49.5" hidden="1" x14ac:dyDescent="0.2">
      <c r="A75" s="28" t="s">
        <v>115</v>
      </c>
      <c r="B75" s="39" t="s">
        <v>116</v>
      </c>
      <c r="C75" s="30">
        <f>G75+H75+F75</f>
        <v>0</v>
      </c>
      <c r="D75" s="30">
        <v>296.60000000000002</v>
      </c>
      <c r="E75" s="30">
        <v>228.9</v>
      </c>
      <c r="F75" s="30">
        <v>0</v>
      </c>
      <c r="G75" s="30">
        <v>0</v>
      </c>
      <c r="H75" s="30">
        <v>0</v>
      </c>
      <c r="I75" s="30">
        <f>L75+M75+N75</f>
        <v>0</v>
      </c>
      <c r="J75" s="30">
        <v>296.60000000000002</v>
      </c>
      <c r="K75" s="30">
        <v>228.9</v>
      </c>
      <c r="L75" s="30"/>
      <c r="M75" s="30">
        <v>0</v>
      </c>
      <c r="N75" s="30">
        <v>0</v>
      </c>
      <c r="O75" s="30">
        <f>R75+S75+T75</f>
        <v>0</v>
      </c>
      <c r="P75" s="30">
        <f t="shared" ref="P75:T76" si="34">D75-J75</f>
        <v>0</v>
      </c>
      <c r="Q75" s="31">
        <f t="shared" si="34"/>
        <v>0</v>
      </c>
      <c r="R75" s="31">
        <f t="shared" si="34"/>
        <v>0</v>
      </c>
      <c r="S75" s="31">
        <f t="shared" si="34"/>
        <v>0</v>
      </c>
      <c r="T75" s="31">
        <f t="shared" si="34"/>
        <v>0</v>
      </c>
    </row>
    <row r="76" spans="1:26" ht="49.5" hidden="1" x14ac:dyDescent="0.2">
      <c r="A76" s="28" t="s">
        <v>117</v>
      </c>
      <c r="B76" s="39" t="s">
        <v>118</v>
      </c>
      <c r="C76" s="30">
        <f>G76+H76+F76</f>
        <v>672.1</v>
      </c>
      <c r="D76" s="30">
        <v>203</v>
      </c>
      <c r="E76" s="30">
        <v>201.6</v>
      </c>
      <c r="F76" s="30">
        <v>224.5</v>
      </c>
      <c r="G76" s="30">
        <v>223.8</v>
      </c>
      <c r="H76" s="30">
        <v>223.8</v>
      </c>
      <c r="I76" s="30">
        <f>L76+M76+N76</f>
        <v>672.1</v>
      </c>
      <c r="J76" s="30">
        <v>203</v>
      </c>
      <c r="K76" s="30">
        <v>201.6</v>
      </c>
      <c r="L76" s="30">
        <v>224.5</v>
      </c>
      <c r="M76" s="30">
        <v>223.8</v>
      </c>
      <c r="N76" s="30">
        <v>223.8</v>
      </c>
      <c r="O76" s="30">
        <f>R76+S76+T76</f>
        <v>0</v>
      </c>
      <c r="P76" s="30">
        <f t="shared" si="34"/>
        <v>0</v>
      </c>
      <c r="Q76" s="31">
        <f t="shared" si="34"/>
        <v>0</v>
      </c>
      <c r="R76" s="31">
        <f t="shared" si="34"/>
        <v>0</v>
      </c>
      <c r="S76" s="31">
        <f t="shared" si="34"/>
        <v>0</v>
      </c>
      <c r="T76" s="31">
        <f t="shared" si="34"/>
        <v>0</v>
      </c>
    </row>
    <row r="77" spans="1:26" ht="16.5" x14ac:dyDescent="0.2">
      <c r="A77" s="27"/>
      <c r="B77" s="52" t="s">
        <v>119</v>
      </c>
      <c r="C77" s="30">
        <f t="shared" ref="C77:T77" si="35">C8+C15+C29+C34+C45+C70+C73</f>
        <v>78452.849999999991</v>
      </c>
      <c r="D77" s="30">
        <f t="shared" si="35"/>
        <v>26853.776999999998</v>
      </c>
      <c r="E77" s="30">
        <f t="shared" si="35"/>
        <v>11909.927</v>
      </c>
      <c r="F77" s="30">
        <f t="shared" si="35"/>
        <v>23185.940000000006</v>
      </c>
      <c r="G77" s="30">
        <f t="shared" si="35"/>
        <v>27618.17</v>
      </c>
      <c r="H77" s="30">
        <f t="shared" si="35"/>
        <v>27648.739999999998</v>
      </c>
      <c r="I77" s="30">
        <f t="shared" si="35"/>
        <v>44411.319999999992</v>
      </c>
      <c r="J77" s="30">
        <f t="shared" si="35"/>
        <v>15356.515100000001</v>
      </c>
      <c r="K77" s="30">
        <f t="shared" si="35"/>
        <v>11433.4856</v>
      </c>
      <c r="L77" s="30">
        <f t="shared" si="35"/>
        <v>13999.21</v>
      </c>
      <c r="M77" s="30">
        <f t="shared" si="35"/>
        <v>15252.21</v>
      </c>
      <c r="N77" s="30">
        <f t="shared" si="35"/>
        <v>15159.9</v>
      </c>
      <c r="O77" s="30">
        <f t="shared" si="35"/>
        <v>34041.49</v>
      </c>
      <c r="P77" s="30">
        <f t="shared" si="35"/>
        <v>11497.2619</v>
      </c>
      <c r="Q77" s="30">
        <f t="shared" si="35"/>
        <v>476.44140000000021</v>
      </c>
      <c r="R77" s="30">
        <f t="shared" si="35"/>
        <v>9186.7100000000009</v>
      </c>
      <c r="S77" s="30">
        <f t="shared" si="35"/>
        <v>12365.939999999999</v>
      </c>
      <c r="T77" s="30">
        <f t="shared" si="35"/>
        <v>12488.839999999998</v>
      </c>
    </row>
    <row r="78" spans="1:26" s="54" customFormat="1" ht="8.25" customHeight="1" x14ac:dyDescent="0.2">
      <c r="A78" s="1"/>
      <c r="B78" s="1"/>
      <c r="C78" s="1"/>
      <c r="D78" s="1"/>
      <c r="E78" s="1"/>
      <c r="F78" s="53"/>
      <c r="G78" s="53"/>
      <c r="H78" s="1"/>
      <c r="I78" s="1"/>
      <c r="J78" s="1"/>
      <c r="K78" s="1"/>
      <c r="L78" s="1"/>
      <c r="M78" s="1"/>
      <c r="N78" s="1"/>
      <c r="O78" s="53"/>
      <c r="P78" s="1"/>
      <c r="Q78" s="1"/>
      <c r="R78" s="1"/>
      <c r="S78" s="1"/>
      <c r="T78" s="1"/>
    </row>
    <row r="79" spans="1:26" ht="44.25" customHeight="1" x14ac:dyDescent="0.2">
      <c r="A79" s="55" t="s">
        <v>120</v>
      </c>
      <c r="B79" s="56" t="s">
        <v>121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7"/>
      <c r="P79" s="57"/>
      <c r="Q79" s="57"/>
      <c r="R79" s="57"/>
      <c r="S79" s="57"/>
      <c r="T79" s="57"/>
      <c r="U79" s="58"/>
      <c r="V79" s="58"/>
      <c r="W79" s="58"/>
      <c r="X79" s="58"/>
      <c r="Y79" s="58"/>
      <c r="Z79" s="58"/>
    </row>
    <row r="80" spans="1:26" ht="15.75" customHeight="1" x14ac:dyDescent="0.2"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0" ht="12.75" customHeight="1" x14ac:dyDescent="0.2"/>
    <row r="82" spans="1:20" ht="12.75" customHeight="1" x14ac:dyDescent="0.2">
      <c r="I82" s="60"/>
    </row>
    <row r="83" spans="1:20" x14ac:dyDescent="0.2"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2"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6" spans="1:20" hidden="1" x14ac:dyDescent="0.2">
      <c r="I86" s="60"/>
    </row>
    <row r="87" spans="1:20" ht="83.25" customHeight="1" x14ac:dyDescent="0.2"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</row>
    <row r="88" spans="1:20" s="54" customFormat="1" ht="21.75" hidden="1" customHeight="1" x14ac:dyDescent="0.2">
      <c r="A88" s="1"/>
      <c r="B88" s="1"/>
      <c r="C88" s="1"/>
      <c r="D88" s="1"/>
      <c r="E88" s="1"/>
      <c r="F88" s="1"/>
      <c r="G88" s="1"/>
      <c r="H88" s="1"/>
    </row>
    <row r="89" spans="1:20" s="54" customFormat="1" ht="19.5" hidden="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2" spans="1:20" s="54" customFormat="1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54" customFormat="1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5" spans="1:20" x14ac:dyDescent="0.2">
      <c r="I95" s="60"/>
    </row>
    <row r="96" spans="1:20" ht="89.25" customHeight="1" x14ac:dyDescent="0.2"/>
    <row r="97" spans="1:20" ht="15.75" customHeight="1" x14ac:dyDescent="0.2"/>
    <row r="98" spans="1:20" ht="12.75" customHeight="1" x14ac:dyDescent="0.2"/>
    <row r="99" spans="1:20" ht="12.75" customHeight="1" x14ac:dyDescent="0.2"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</row>
    <row r="100" spans="1:20" x14ac:dyDescent="0.2"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</row>
    <row r="103" spans="1:20" x14ac:dyDescent="0.2"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</row>
    <row r="104" spans="1:20" s="54" customFormat="1" ht="21.75" hidden="1" customHeight="1" x14ac:dyDescent="0.2">
      <c r="A104" s="1"/>
      <c r="B104" s="1"/>
      <c r="C104" s="1"/>
      <c r="D104" s="1"/>
      <c r="E104" s="1"/>
      <c r="F104" s="1"/>
      <c r="G104" s="1"/>
      <c r="H104" s="1"/>
    </row>
    <row r="105" spans="1:20" s="54" customFormat="1" ht="19.5" hidden="1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8" spans="1:20" s="54" customFormat="1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s="54" customFormat="1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</sheetData>
  <mergeCells count="26">
    <mergeCell ref="P6:Q6"/>
    <mergeCell ref="R6:R7"/>
    <mergeCell ref="S6:S7"/>
    <mergeCell ref="T6:T7"/>
    <mergeCell ref="B79:N79"/>
    <mergeCell ref="B80:Z80"/>
    <mergeCell ref="O5:O7"/>
    <mergeCell ref="P5:T5"/>
    <mergeCell ref="D6:E6"/>
    <mergeCell ref="F6:F7"/>
    <mergeCell ref="G6:G7"/>
    <mergeCell ref="H6:H7"/>
    <mergeCell ref="J6:K6"/>
    <mergeCell ref="L6:L7"/>
    <mergeCell ref="M6:M7"/>
    <mergeCell ref="N6:N7"/>
    <mergeCell ref="A2:N2"/>
    <mergeCell ref="A4:A7"/>
    <mergeCell ref="B4:B7"/>
    <mergeCell ref="C4:H4"/>
    <mergeCell ref="I4:N4"/>
    <mergeCell ref="O4:T4"/>
    <mergeCell ref="C5:C7"/>
    <mergeCell ref="D5:H5"/>
    <mergeCell ref="I5:I7"/>
    <mergeCell ref="J5:N5"/>
  </mergeCells>
  <conditionalFormatting sqref="B35:B36 B77 B30:B32 B16 B46:B69 B71:B72">
    <cfRule type="expression" dxfId="89" priority="88" stopIfTrue="1">
      <formula>#REF!=1</formula>
    </cfRule>
    <cfRule type="expression" dxfId="88" priority="89" stopIfTrue="1">
      <formula>#REF!=2</formula>
    </cfRule>
    <cfRule type="expression" dxfId="87" priority="90" stopIfTrue="1">
      <formula>#REF!=3</formula>
    </cfRule>
  </conditionalFormatting>
  <conditionalFormatting sqref="B77">
    <cfRule type="expression" dxfId="86" priority="85" stopIfTrue="1">
      <formula>#REF!=1</formula>
    </cfRule>
    <cfRule type="expression" dxfId="85" priority="86" stopIfTrue="1">
      <formula>#REF!=2</formula>
    </cfRule>
    <cfRule type="expression" dxfId="84" priority="87" stopIfTrue="1">
      <formula>#REF!=3</formula>
    </cfRule>
  </conditionalFormatting>
  <conditionalFormatting sqref="B77">
    <cfRule type="expression" dxfId="83" priority="82" stopIfTrue="1">
      <formula>#REF!=1</formula>
    </cfRule>
    <cfRule type="expression" dxfId="82" priority="83" stopIfTrue="1">
      <formula>#REF!=2</formula>
    </cfRule>
    <cfRule type="expression" dxfId="81" priority="84" stopIfTrue="1">
      <formula>#REF!=3</formula>
    </cfRule>
  </conditionalFormatting>
  <conditionalFormatting sqref="B77">
    <cfRule type="expression" dxfId="80" priority="79" stopIfTrue="1">
      <formula>#REF!=1</formula>
    </cfRule>
    <cfRule type="expression" dxfId="79" priority="80" stopIfTrue="1">
      <formula>#REF!=2</formula>
    </cfRule>
    <cfRule type="expression" dxfId="78" priority="81" stopIfTrue="1">
      <formula>#REF!=3</formula>
    </cfRule>
  </conditionalFormatting>
  <conditionalFormatting sqref="B77">
    <cfRule type="expression" dxfId="77" priority="76" stopIfTrue="1">
      <formula>#REF!=1</formula>
    </cfRule>
    <cfRule type="expression" dxfId="76" priority="77" stopIfTrue="1">
      <formula>#REF!=2</formula>
    </cfRule>
    <cfRule type="expression" dxfId="75" priority="78" stopIfTrue="1">
      <formula>#REF!=3</formula>
    </cfRule>
  </conditionalFormatting>
  <conditionalFormatting sqref="B71:B72">
    <cfRule type="expression" dxfId="74" priority="73" stopIfTrue="1">
      <formula>#REF!=1</formula>
    </cfRule>
    <cfRule type="expression" dxfId="73" priority="74" stopIfTrue="1">
      <formula>#REF!=2</formula>
    </cfRule>
    <cfRule type="expression" dxfId="72" priority="75" stopIfTrue="1">
      <formula>#REF!=3</formula>
    </cfRule>
  </conditionalFormatting>
  <conditionalFormatting sqref="B30:B32">
    <cfRule type="expression" dxfId="71" priority="70" stopIfTrue="1">
      <formula>#REF!=1</formula>
    </cfRule>
    <cfRule type="expression" dxfId="70" priority="71" stopIfTrue="1">
      <formula>#REF!=2</formula>
    </cfRule>
    <cfRule type="expression" dxfId="69" priority="72" stopIfTrue="1">
      <formula>#REF!=3</formula>
    </cfRule>
  </conditionalFormatting>
  <conditionalFormatting sqref="B33">
    <cfRule type="expression" dxfId="68" priority="64" stopIfTrue="1">
      <formula>#REF!=1</formula>
    </cfRule>
    <cfRule type="expression" dxfId="67" priority="65" stopIfTrue="1">
      <formula>#REF!=2</formula>
    </cfRule>
    <cfRule type="expression" dxfId="66" priority="66" stopIfTrue="1">
      <formula>#REF!=3</formula>
    </cfRule>
  </conditionalFormatting>
  <conditionalFormatting sqref="B37:B38">
    <cfRule type="expression" dxfId="65" priority="52" stopIfTrue="1">
      <formula>#REF!=1</formula>
    </cfRule>
    <cfRule type="expression" dxfId="64" priority="53" stopIfTrue="1">
      <formula>#REF!=2</formula>
    </cfRule>
    <cfRule type="expression" dxfId="63" priority="54" stopIfTrue="1">
      <formula>#REF!=3</formula>
    </cfRule>
  </conditionalFormatting>
  <conditionalFormatting sqref="B33">
    <cfRule type="expression" dxfId="62" priority="67" stopIfTrue="1">
      <formula>#REF!=1</formula>
    </cfRule>
    <cfRule type="expression" dxfId="61" priority="68" stopIfTrue="1">
      <formula>#REF!=2</formula>
    </cfRule>
    <cfRule type="expression" dxfId="60" priority="69" stopIfTrue="1">
      <formula>#REF!=3</formula>
    </cfRule>
  </conditionalFormatting>
  <conditionalFormatting sqref="B17">
    <cfRule type="expression" dxfId="59" priority="46" stopIfTrue="1">
      <formula>#REF!=1</formula>
    </cfRule>
    <cfRule type="expression" dxfId="58" priority="47" stopIfTrue="1">
      <formula>#REF!=2</formula>
    </cfRule>
    <cfRule type="expression" dxfId="57" priority="48" stopIfTrue="1">
      <formula>#REF!=3</formula>
    </cfRule>
  </conditionalFormatting>
  <conditionalFormatting sqref="B74">
    <cfRule type="expression" dxfId="56" priority="61" stopIfTrue="1">
      <formula>#REF!=1</formula>
    </cfRule>
    <cfRule type="expression" dxfId="55" priority="62" stopIfTrue="1">
      <formula>#REF!=2</formula>
    </cfRule>
    <cfRule type="expression" dxfId="54" priority="63" stopIfTrue="1">
      <formula>#REF!=3</formula>
    </cfRule>
  </conditionalFormatting>
  <conditionalFormatting sqref="B74">
    <cfRule type="expression" dxfId="53" priority="58" stopIfTrue="1">
      <formula>#REF!=1</formula>
    </cfRule>
    <cfRule type="expression" dxfId="52" priority="59" stopIfTrue="1">
      <formula>#REF!=2</formula>
    </cfRule>
    <cfRule type="expression" dxfId="51" priority="60" stopIfTrue="1">
      <formula>#REF!=3</formula>
    </cfRule>
  </conditionalFormatting>
  <conditionalFormatting sqref="B74">
    <cfRule type="expression" dxfId="50" priority="55" stopIfTrue="1">
      <formula>#REF!=1</formula>
    </cfRule>
    <cfRule type="expression" dxfId="49" priority="56" stopIfTrue="1">
      <formula>#REF!=2</formula>
    </cfRule>
    <cfRule type="expression" dxfId="48" priority="57" stopIfTrue="1">
      <formula>#REF!=3</formula>
    </cfRule>
  </conditionalFormatting>
  <conditionalFormatting sqref="B17">
    <cfRule type="expression" dxfId="47" priority="49" stopIfTrue="1">
      <formula>#REF!=1</formula>
    </cfRule>
    <cfRule type="expression" dxfId="46" priority="50" stopIfTrue="1">
      <formula>#REF!=2</formula>
    </cfRule>
    <cfRule type="expression" dxfId="45" priority="51" stopIfTrue="1">
      <formula>#REF!=3</formula>
    </cfRule>
  </conditionalFormatting>
  <conditionalFormatting sqref="B40:B44">
    <cfRule type="expression" dxfId="44" priority="43" stopIfTrue="1">
      <formula>#REF!=1</formula>
    </cfRule>
    <cfRule type="expression" dxfId="43" priority="44" stopIfTrue="1">
      <formula>#REF!=2</formula>
    </cfRule>
    <cfRule type="expression" dxfId="42" priority="45" stopIfTrue="1">
      <formula>#REF!=3</formula>
    </cfRule>
  </conditionalFormatting>
  <conditionalFormatting sqref="B39">
    <cfRule type="expression" dxfId="41" priority="40" stopIfTrue="1">
      <formula>#REF!=1</formula>
    </cfRule>
    <cfRule type="expression" dxfId="40" priority="41" stopIfTrue="1">
      <formula>#REF!=2</formula>
    </cfRule>
    <cfRule type="expression" dxfId="39" priority="42" stopIfTrue="1">
      <formula>#REF!=3</formula>
    </cfRule>
  </conditionalFormatting>
  <conditionalFormatting sqref="B76">
    <cfRule type="expression" dxfId="38" priority="28" stopIfTrue="1">
      <formula>#REF!=1</formula>
    </cfRule>
    <cfRule type="expression" dxfId="37" priority="29" stopIfTrue="1">
      <formula>#REF!=2</formula>
    </cfRule>
    <cfRule type="expression" dxfId="36" priority="30" stopIfTrue="1">
      <formula>#REF!=3</formula>
    </cfRule>
  </conditionalFormatting>
  <conditionalFormatting sqref="B75">
    <cfRule type="expression" dxfId="35" priority="37" stopIfTrue="1">
      <formula>#REF!=1</formula>
    </cfRule>
    <cfRule type="expression" dxfId="34" priority="38" stopIfTrue="1">
      <formula>#REF!=2</formula>
    </cfRule>
    <cfRule type="expression" dxfId="33" priority="39" stopIfTrue="1">
      <formula>#REF!=3</formula>
    </cfRule>
  </conditionalFormatting>
  <conditionalFormatting sqref="B75">
    <cfRule type="expression" dxfId="32" priority="34" stopIfTrue="1">
      <formula>#REF!=1</formula>
    </cfRule>
    <cfRule type="expression" dxfId="31" priority="35" stopIfTrue="1">
      <formula>#REF!=2</formula>
    </cfRule>
    <cfRule type="expression" dxfId="30" priority="36" stopIfTrue="1">
      <formula>#REF!=3</formula>
    </cfRule>
  </conditionalFormatting>
  <conditionalFormatting sqref="B76">
    <cfRule type="expression" dxfId="29" priority="31" stopIfTrue="1">
      <formula>#REF!=1</formula>
    </cfRule>
    <cfRule type="expression" dxfId="28" priority="32" stopIfTrue="1">
      <formula>#REF!=2</formula>
    </cfRule>
    <cfRule type="expression" dxfId="27" priority="33" stopIfTrue="1">
      <formula>#REF!=3</formula>
    </cfRule>
  </conditionalFormatting>
  <conditionalFormatting sqref="B18:B27">
    <cfRule type="expression" dxfId="26" priority="25" stopIfTrue="1">
      <formula>#REF!=1</formula>
    </cfRule>
    <cfRule type="expression" dxfId="25" priority="26" stopIfTrue="1">
      <formula>#REF!=2</formula>
    </cfRule>
    <cfRule type="expression" dxfId="24" priority="27" stopIfTrue="1">
      <formula>#REF!=3</formula>
    </cfRule>
  </conditionalFormatting>
  <conditionalFormatting sqref="B28">
    <cfRule type="expression" dxfId="23" priority="22" stopIfTrue="1">
      <formula>#REF!=1</formula>
    </cfRule>
    <cfRule type="expression" dxfId="22" priority="23" stopIfTrue="1">
      <formula>#REF!=2</formula>
    </cfRule>
    <cfRule type="expression" dxfId="21" priority="24" stopIfTrue="1">
      <formula>#REF!=3</formula>
    </cfRule>
  </conditionalFormatting>
  <conditionalFormatting sqref="B8">
    <cfRule type="expression" dxfId="20" priority="19" stopIfTrue="1">
      <formula>#REF!=1</formula>
    </cfRule>
    <cfRule type="expression" dxfId="19" priority="20" stopIfTrue="1">
      <formula>#REF!=2</formula>
    </cfRule>
    <cfRule type="expression" dxfId="18" priority="21" stopIfTrue="1">
      <formula>#REF!=3</formula>
    </cfRule>
  </conditionalFormatting>
  <conditionalFormatting sqref="B15">
    <cfRule type="expression" dxfId="17" priority="16" stopIfTrue="1">
      <formula>#REF!=1</formula>
    </cfRule>
    <cfRule type="expression" dxfId="16" priority="17" stopIfTrue="1">
      <formula>#REF!=2</formula>
    </cfRule>
    <cfRule type="expression" dxfId="15" priority="18" stopIfTrue="1">
      <formula>#REF!=3</formula>
    </cfRule>
  </conditionalFormatting>
  <conditionalFormatting sqref="B29">
    <cfRule type="expression" dxfId="14" priority="13" stopIfTrue="1">
      <formula>#REF!=1</formula>
    </cfRule>
    <cfRule type="expression" dxfId="13" priority="14" stopIfTrue="1">
      <formula>#REF!=2</formula>
    </cfRule>
    <cfRule type="expression" dxfId="12" priority="15" stopIfTrue="1">
      <formula>#REF!=3</formula>
    </cfRule>
  </conditionalFormatting>
  <conditionalFormatting sqref="B34">
    <cfRule type="expression" dxfId="11" priority="10" stopIfTrue="1">
      <formula>#REF!=1</formula>
    </cfRule>
    <cfRule type="expression" dxfId="10" priority="11" stopIfTrue="1">
      <formula>#REF!=2</formula>
    </cfRule>
    <cfRule type="expression" dxfId="9" priority="12" stopIfTrue="1">
      <formula>#REF!=3</formula>
    </cfRule>
  </conditionalFormatting>
  <conditionalFormatting sqref="B45">
    <cfRule type="expression" dxfId="8" priority="7" stopIfTrue="1">
      <formula>#REF!=1</formula>
    </cfRule>
    <cfRule type="expression" dxfId="7" priority="8" stopIfTrue="1">
      <formula>#REF!=2</formula>
    </cfRule>
    <cfRule type="expression" dxfId="6" priority="9" stopIfTrue="1">
      <formula>#REF!=3</formula>
    </cfRule>
  </conditionalFormatting>
  <conditionalFormatting sqref="B70">
    <cfRule type="expression" dxfId="5" priority="4" stopIfTrue="1">
      <formula>#REF!=1</formula>
    </cfRule>
    <cfRule type="expression" dxfId="4" priority="5" stopIfTrue="1">
      <formula>#REF!=2</formula>
    </cfRule>
    <cfRule type="expression" dxfId="3" priority="6" stopIfTrue="1">
      <formula>#REF!=3</formula>
    </cfRule>
  </conditionalFormatting>
  <conditionalFormatting sqref="B73">
    <cfRule type="expression" dxfId="2" priority="1" stopIfTrue="1">
      <formula>#REF!=1</formula>
    </cfRule>
    <cfRule type="expression" dxfId="1" priority="2" stopIfTrue="1">
      <formula>#REF!=2</formula>
    </cfRule>
    <cfRule type="expression" dxfId="0" priority="3" stopIfTrue="1">
      <formula>#REF!=3</formula>
    </cfRule>
  </conditionalFormatting>
  <pageMargins left="0.11811023622047245" right="0.11811023622047245" top="0.15748031496062992" bottom="0.15748031496062992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Минфин ПК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Зеленина Мира Александровна</dc:creator>
  <cp:lastModifiedBy>Зеленина Мира Александровна</cp:lastModifiedBy>
  <dcterms:created xsi:type="dcterms:W3CDTF">2017-11-17T05:57:36Z</dcterms:created>
  <dcterms:modified xsi:type="dcterms:W3CDTF">2017-11-17T05:58:20Z</dcterms:modified>
</cp:coreProperties>
</file>