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alex/work/visherasoft/clearbudget/documents/budget_execution/din/"/>
    </mc:Choice>
  </mc:AlternateContent>
  <xr:revisionPtr revIDLastSave="0" documentId="13_ncr:1_{49966178-AB5D-F942-91CC-441C4D72BBEE}" xr6:coauthVersionLast="47" xr6:coauthVersionMax="47" xr10:uidLastSave="{00000000-0000-0000-0000-000000000000}"/>
  <bookViews>
    <workbookView xWindow="0" yWindow="500" windowWidth="16380" windowHeight="8200" xr2:uid="{00000000-000D-0000-FFFF-FFFF00000000}"/>
  </bookViews>
  <sheets>
    <sheet name="Бюджет" sheetId="1" r:id="rId1"/>
  </sheets>
  <definedNames>
    <definedName name="Excel_BuiltIn__FilterDatabase" localSheetId="0">Бюджет!$A$4:$G$116</definedName>
    <definedName name="_xlnm.Print_Area" localSheetId="0">Бюджет!$A$1:$G$116</definedName>
    <definedName name="_xlnm.Print_Titles" localSheetId="0">Бюджет!$2:$3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E4" i="1" s="1"/>
  <c r="G4" i="1"/>
  <c r="B5" i="1"/>
  <c r="B4" i="1" s="1"/>
  <c r="D5" i="1"/>
  <c r="E5" i="1"/>
  <c r="E6" i="1"/>
  <c r="D7" i="1"/>
  <c r="E7" i="1"/>
  <c r="B8" i="1"/>
  <c r="B6" i="1" s="1"/>
  <c r="D6" i="1" s="1"/>
  <c r="D8" i="1"/>
  <c r="E8" i="1"/>
  <c r="B9" i="1"/>
  <c r="D9" i="1"/>
  <c r="E9" i="1"/>
  <c r="B10" i="1"/>
  <c r="D10" i="1" s="1"/>
  <c r="E10" i="1"/>
  <c r="B11" i="1"/>
  <c r="D11" i="1"/>
  <c r="E11" i="1"/>
  <c r="D12" i="1"/>
  <c r="E12" i="1"/>
  <c r="D13" i="1"/>
  <c r="E13" i="1"/>
  <c r="B14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B22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B30" i="1"/>
  <c r="C30" i="1"/>
  <c r="D30" i="1" s="1"/>
  <c r="G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B41" i="1"/>
  <c r="C41" i="1"/>
  <c r="G41" i="1"/>
  <c r="D42" i="1"/>
  <c r="E42" i="1"/>
  <c r="D43" i="1"/>
  <c r="E43" i="1"/>
  <c r="B44" i="1"/>
  <c r="C44" i="1"/>
  <c r="D44" i="1" s="1"/>
  <c r="G44" i="1"/>
  <c r="D45" i="1"/>
  <c r="E45" i="1"/>
  <c r="D46" i="1"/>
  <c r="E46" i="1"/>
  <c r="D47" i="1"/>
  <c r="E47" i="1"/>
  <c r="D48" i="1"/>
  <c r="E48" i="1"/>
  <c r="B49" i="1"/>
  <c r="C49" i="1"/>
  <c r="D49" i="1"/>
  <c r="G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B61" i="1"/>
  <c r="C61" i="1"/>
  <c r="E61" i="1" s="1"/>
  <c r="G61" i="1"/>
  <c r="D62" i="1"/>
  <c r="E62" i="1"/>
  <c r="D63" i="1"/>
  <c r="E63" i="1"/>
  <c r="D64" i="1"/>
  <c r="E64" i="1"/>
  <c r="D65" i="1"/>
  <c r="E65" i="1"/>
  <c r="D66" i="1"/>
  <c r="E66" i="1"/>
  <c r="B67" i="1"/>
  <c r="C67" i="1"/>
  <c r="D67" i="1" s="1"/>
  <c r="G67" i="1"/>
  <c r="E67" i="1" s="1"/>
  <c r="D68" i="1"/>
  <c r="E68" i="1"/>
  <c r="D69" i="1"/>
  <c r="E69" i="1"/>
  <c r="D70" i="1"/>
  <c r="E70" i="1"/>
  <c r="D71" i="1"/>
  <c r="E71" i="1"/>
  <c r="D72" i="1"/>
  <c r="E72" i="1"/>
  <c r="B73" i="1"/>
  <c r="C73" i="1"/>
  <c r="D73" i="1" s="1"/>
  <c r="G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B82" i="1"/>
  <c r="C82" i="1"/>
  <c r="D82" i="1" s="1"/>
  <c r="G82" i="1"/>
  <c r="E82" i="1" s="1"/>
  <c r="D83" i="1"/>
  <c r="E83" i="1"/>
  <c r="D84" i="1"/>
  <c r="E84" i="1"/>
  <c r="D85" i="1"/>
  <c r="E85" i="1"/>
  <c r="B86" i="1"/>
  <c r="C86" i="1"/>
  <c r="D86" i="1" s="1"/>
  <c r="G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B95" i="1"/>
  <c r="C95" i="1"/>
  <c r="D95" i="1" s="1"/>
  <c r="G95" i="1"/>
  <c r="E95" i="1" s="1"/>
  <c r="D96" i="1"/>
  <c r="E96" i="1"/>
  <c r="D97" i="1"/>
  <c r="E97" i="1"/>
  <c r="D98" i="1"/>
  <c r="E98" i="1"/>
  <c r="D99" i="1"/>
  <c r="E99" i="1"/>
  <c r="D100" i="1"/>
  <c r="E100" i="1"/>
  <c r="B101" i="1"/>
  <c r="C101" i="1"/>
  <c r="D101" i="1" s="1"/>
  <c r="G101" i="1"/>
  <c r="D102" i="1"/>
  <c r="E102" i="1"/>
  <c r="D103" i="1"/>
  <c r="E103" i="1"/>
  <c r="D104" i="1"/>
  <c r="E104" i="1"/>
  <c r="D105" i="1"/>
  <c r="E105" i="1"/>
  <c r="B106" i="1"/>
  <c r="C106" i="1"/>
  <c r="D106" i="1" s="1"/>
  <c r="G106" i="1"/>
  <c r="E106" i="1" s="1"/>
  <c r="D107" i="1"/>
  <c r="E107" i="1"/>
  <c r="D108" i="1"/>
  <c r="E108" i="1"/>
  <c r="D109" i="1"/>
  <c r="E109" i="1"/>
  <c r="B110" i="1"/>
  <c r="C110" i="1"/>
  <c r="D110" i="1" s="1"/>
  <c r="G110" i="1"/>
  <c r="D111" i="1"/>
  <c r="E111" i="1"/>
  <c r="B112" i="1"/>
  <c r="C112" i="1"/>
  <c r="E112" i="1" s="1"/>
  <c r="D113" i="1"/>
  <c r="E113" i="1"/>
  <c r="D114" i="1"/>
  <c r="E114" i="1"/>
  <c r="D115" i="1"/>
  <c r="E115" i="1"/>
  <c r="D61" i="1" l="1"/>
  <c r="E49" i="1"/>
  <c r="G29" i="1"/>
  <c r="E44" i="1"/>
  <c r="E41" i="1"/>
  <c r="D112" i="1"/>
  <c r="D41" i="1"/>
  <c r="B29" i="1"/>
  <c r="B116" i="1" s="1"/>
  <c r="D4" i="1"/>
  <c r="E110" i="1"/>
  <c r="E101" i="1"/>
  <c r="E86" i="1"/>
  <c r="E73" i="1"/>
  <c r="E30" i="1"/>
  <c r="C29" i="1"/>
  <c r="E29" i="1" l="1"/>
  <c r="C116" i="1"/>
  <c r="D29" i="1"/>
</calcChain>
</file>

<file path=xl/sharedStrings.xml><?xml version="1.0" encoding="utf-8"?>
<sst xmlns="http://schemas.openxmlformats.org/spreadsheetml/2006/main" count="206" uniqueCount="205">
  <si>
    <t>Основные параметры исполнения консолидированного бюджета Пермского края по состоянию на 01.08.2022, тыс.рублей</t>
  </si>
  <si>
    <t>Показатели</t>
  </si>
  <si>
    <t>Консолидированный бюджет</t>
  </si>
  <si>
    <t>План на 2022 год</t>
  </si>
  <si>
    <t>Факт на 01.08.2022</t>
  </si>
  <si>
    <t>% исполнения к году</t>
  </si>
  <si>
    <t>% исполнения к соответстующему периоду 2021 года</t>
  </si>
  <si>
    <t>Факт на 01.08.2021</t>
  </si>
  <si>
    <t>ДОХОДЫ, ВСЕГО</t>
  </si>
  <si>
    <t>НАЛОГОВЫЕ И НЕНАЛОГОВЫЕ ДОХОДЫ</t>
  </si>
  <si>
    <t xml:space="preserve">Налоги на прибыль, доходы </t>
  </si>
  <si>
    <t xml:space="preserve"> -Налог на прибыль организаций</t>
  </si>
  <si>
    <t xml:space="preserve"> -Налог на доходы физических лиц </t>
  </si>
  <si>
    <t>Акцизы по подакцизным товарам (продукции), производимым на территории РФ</t>
  </si>
  <si>
    <t xml:space="preserve">Налоги на совокупный доход </t>
  </si>
  <si>
    <t xml:space="preserve"> -Налог, взимаемый в связи с применением упрощенной системы налогообложения</t>
  </si>
  <si>
    <t xml:space="preserve"> -Единый сельскохозяйственный налог</t>
  </si>
  <si>
    <t xml:space="preserve"> -Налог, взимаемый в связи с применением патентной системы налогообложения</t>
  </si>
  <si>
    <t xml:space="preserve"> </t>
  </si>
  <si>
    <t xml:space="preserve">Налоги на имущество </t>
  </si>
  <si>
    <t xml:space="preserve"> -Налог на имущество физических лиц </t>
  </si>
  <si>
    <t xml:space="preserve"> -Налог на имущество организаций </t>
  </si>
  <si>
    <t xml:space="preserve"> -Транспортный налог</t>
  </si>
  <si>
    <t xml:space="preserve"> -Земельный налог </t>
  </si>
  <si>
    <t>Налоги, сборы и регулярные платежи за пользование природными ресурсами</t>
  </si>
  <si>
    <t xml:space="preserve"> -Налог на добычу полезных ископаемых </t>
  </si>
  <si>
    <t xml:space="preserve"> -Сборы за пользование объектами животного мира и за пользование объектами водных биологических ресурсов</t>
  </si>
  <si>
    <t xml:space="preserve">Доходы от использования имущества, находящегося в государственной и муниципальной собственности 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</si>
  <si>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</si>
  <si>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</si>
  <si>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 xml:space="preserve"> -Дотации бюджетам бюджетной системы Российской Федерации</t>
  </si>
  <si>
    <t xml:space="preserve"> -Субсидии бюджетам бюджетной системы Российской  Федерации (межбюджетные субсидии)</t>
  </si>
  <si>
    <t xml:space="preserve"> -Субвенции бюджетам бюджетной системы Российской Федерации</t>
  </si>
  <si>
    <t xml:space="preserve"> -Иные межбюджетные трансферты</t>
  </si>
  <si>
    <t>РАСХОДЫ, ВСЕГО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</si>
  <si>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</si>
  <si>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</si>
  <si>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</si>
  <si>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</si>
  <si>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</si>
  <si>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</si>
  <si>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</si>
  <si>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</si>
  <si>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</si>
  <si>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</si>
  <si>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</si>
  <si>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</si>
  <si>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</si>
  <si>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</si>
  <si>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</si>
  <si>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</si>
  <si>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Фундаментальные исследования</t>
  </si>
  <si>
    <t>0110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</si>
  <si>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</si>
  <si>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</si>
  <si>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</si>
  <si>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</si>
  <si>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</si>
  <si>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</si>
  <si>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</si>
  <si>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</si>
  <si>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</si>
  <si>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</si>
  <si>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</si>
  <si>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</si>
  <si>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</si>
  <si>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</si>
  <si>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</si>
  <si>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</si>
  <si>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</si>
  <si>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</si>
  <si>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</si>
  <si>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</si>
  <si>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</si>
  <si>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</si>
  <si>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</si>
  <si>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</si>
  <si>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Топливно-энергетический комплекс</t>
  </si>
  <si>
    <t>0402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</si>
  <si>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</si>
  <si>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</si>
  <si>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</si>
  <si>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</si>
  <si>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</si>
  <si>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</si>
  <si>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</si>
  <si>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</si>
  <si>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</si>
  <si>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</si>
  <si>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</si>
  <si>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</si>
  <si>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</si>
  <si>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</si>
  <si>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</si>
  <si>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</si>
  <si>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</si>
  <si>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</si>
  <si>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</si>
  <si>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</si>
  <si>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</si>
  <si>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</si>
  <si>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</si>
  <si>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</si>
  <si>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</si>
  <si>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</si>
  <si>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Прикладные научные исследования в области жилищно-коммунального хозяйства</t>
  </si>
  <si>
    <t>0504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</si>
  <si>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</si>
  <si>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</si>
  <si>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</si>
  <si>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</si>
  <si>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Экологический контроль</t>
  </si>
  <si>
    <t>0601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</si>
  <si>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</si>
  <si>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</si>
  <si>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</si>
  <si>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</si>
  <si>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</si>
  <si>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</si>
  <si>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</si>
  <si>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</si>
  <si>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</si>
  <si>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</si>
  <si>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</si>
  <si>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</si>
  <si>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</si>
  <si>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</si>
  <si>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</si>
  <si>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</si>
  <si>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</si>
  <si>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</si>
  <si>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</si>
  <si>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</si>
  <si>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</si>
  <si>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</si>
  <si>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</si>
  <si>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</si>
  <si>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</si>
  <si>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</si>
  <si>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</si>
  <si>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</si>
  <si>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</si>
  <si>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</si>
  <si>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</si>
  <si>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</si>
  <si>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</si>
  <si>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</si>
  <si>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</si>
  <si>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</si>
  <si>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</si>
  <si>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</si>
  <si>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</si>
  <si>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</si>
  <si>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</si>
  <si>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</si>
  <si>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</si>
  <si>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</si>
  <si>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</si>
  <si>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</si>
  <si>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её компонентов</t>
  </si>
  <si>
    <t>0906</t>
  </si>
  <si>
    <t>Санитарно-эпидемиологическое благополучие</t>
  </si>
  <si>
    <t>0907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</si>
  <si>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</si>
  <si>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</si>
  <si>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</si>
  <si>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</si>
  <si>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</si>
  <si>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</si>
  <si>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</si>
  <si>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</si>
  <si>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</si>
  <si>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</si>
  <si>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</si>
  <si>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</si>
  <si>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</si>
  <si>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</si>
  <si>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</si>
  <si>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</si>
  <si>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</si>
  <si>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</si>
  <si>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</si>
  <si>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</si>
  <si>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</si>
  <si>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</si>
  <si>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</si>
  <si>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</si>
  <si>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</si>
  <si>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</si>
  <si>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</si>
  <si>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</si>
  <si>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</si>
  <si>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</si>
  <si>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</si>
  <si>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</si>
  <si>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</si>
  <si>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</si>
  <si>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</si>
  <si>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</si>
  <si>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</si>
  <si>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</si>
  <si>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</si>
  <si>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</si>
  <si>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</si>
  <si>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ДЕФИЦИТ/ПРОФИЦИТ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</si>
</sst>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##\ ###\ ###\ ###\ ##0.00"/>
    <numFmt numFmtId="166" formatCode="0.0%"/>
    <numFmt numFmtId="167" formatCode="#,##0.000"/>
  </numFmts>
  <fonts count="2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sz val="11"/>
      <name val="Arial Cyr"/>
      <family val="2"/>
      <charset val="204"/>
    </font>
    <font>
      <sz val="11"/>
      <color indexed="18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20" fillId="0" borderId="0" applyFill="0" applyBorder="0" applyAlignment="0" applyProtection="0"/>
  </cellStyleXfs>
  <cellXfs count="8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0" fillId="0" borderId="3" xfId="0" applyNumberFormat="1" applyFont="1" applyBorder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right"/>
    </xf>
    <xf numFmtId="166" fontId="6" fillId="2" borderId="2" xfId="10" applyNumberFormat="1" applyFont="1" applyFill="1" applyBorder="1" applyAlignment="1" applyProtection="1">
      <alignment horizontal="center"/>
    </xf>
    <xf numFmtId="166" fontId="6" fillId="2" borderId="2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6" fontId="6" fillId="0" borderId="2" xfId="10" applyNumberFormat="1" applyFont="1" applyFill="1" applyBorder="1" applyAlignment="1" applyProtection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6" fontId="4" fillId="0" borderId="2" xfId="1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3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right" vertical="center"/>
    </xf>
    <xf numFmtId="4" fontId="10" fillId="3" borderId="2" xfId="0" applyNumberFormat="1" applyFont="1" applyFill="1" applyBorder="1" applyAlignment="1">
      <alignment horizontal="right" vertical="top"/>
    </xf>
    <xf numFmtId="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164" fontId="6" fillId="0" borderId="4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right" wrapText="1"/>
    </xf>
    <xf numFmtId="49" fontId="4" fillId="0" borderId="2" xfId="3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top"/>
    </xf>
    <xf numFmtId="164" fontId="9" fillId="0" borderId="2" xfId="0" applyNumberFormat="1" applyFont="1" applyBorder="1"/>
    <xf numFmtId="166" fontId="4" fillId="0" borderId="2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64" fontId="9" fillId="3" borderId="2" xfId="0" applyNumberFormat="1" applyFont="1" applyFill="1" applyBorder="1" applyAlignment="1">
      <alignment horizontal="right" vertical="top"/>
    </xf>
    <xf numFmtId="164" fontId="9" fillId="0" borderId="2" xfId="0" applyNumberFormat="1" applyFont="1" applyFill="1" applyBorder="1" applyAlignment="1">
      <alignment vertical="center"/>
    </xf>
    <xf numFmtId="164" fontId="12" fillId="3" borderId="2" xfId="0" applyNumberFormat="1" applyFont="1" applyFill="1" applyBorder="1" applyAlignment="1">
      <alignment horizontal="right"/>
    </xf>
    <xf numFmtId="164" fontId="13" fillId="3" borderId="2" xfId="0" applyNumberFormat="1" applyFont="1" applyFill="1" applyBorder="1" applyAlignment="1">
      <alignment horizontal="right"/>
    </xf>
    <xf numFmtId="164" fontId="14" fillId="0" borderId="2" xfId="0" applyNumberFormat="1" applyFont="1" applyBorder="1" applyAlignment="1">
      <alignment horizontal="right" wrapText="1"/>
    </xf>
    <xf numFmtId="0" fontId="15" fillId="0" borderId="0" xfId="0" applyFont="1" applyAlignment="1">
      <alignment vertical="center"/>
    </xf>
    <xf numFmtId="10" fontId="4" fillId="0" borderId="2" xfId="0" applyNumberFormat="1" applyFont="1" applyFill="1" applyBorder="1" applyAlignment="1">
      <alignment horizontal="center"/>
    </xf>
    <xf numFmtId="4" fontId="0" fillId="0" borderId="2" xfId="0" applyNumberFormat="1" applyBorder="1" applyAlignment="1">
      <alignment horizontal="right" vertical="top"/>
    </xf>
    <xf numFmtId="0" fontId="16" fillId="0" borderId="2" xfId="0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vertical="center"/>
    </xf>
    <xf numFmtId="4" fontId="9" fillId="0" borderId="2" xfId="0" applyNumberFormat="1" applyFont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/>
    </xf>
    <xf numFmtId="164" fontId="18" fillId="0" borderId="2" xfId="0" applyNumberFormat="1" applyFont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19" fillId="0" borderId="2" xfId="0" applyNumberFormat="1" applyFont="1" applyFill="1" applyBorder="1" applyAlignment="1">
      <alignment horizontal="right"/>
    </xf>
    <xf numFmtId="1" fontId="6" fillId="0" borderId="0" xfId="0" applyNumberFormat="1" applyFont="1" applyAlignment="1">
      <alignment horizontal="center"/>
    </xf>
    <xf numFmtId="164" fontId="12" fillId="2" borderId="2" xfId="0" applyNumberFormat="1" applyFont="1" applyFill="1" applyBorder="1" applyAlignment="1">
      <alignment horizontal="right"/>
    </xf>
    <xf numFmtId="164" fontId="0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11">
    <cellStyle name="Normal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4 2" xfId="5" xr:uid="{00000000-0005-0000-0000-000005000000}"/>
    <cellStyle name="Обычный 2 5" xfId="6" xr:uid="{00000000-0005-0000-0000-000006000000}"/>
    <cellStyle name="Обычный 3" xfId="7" xr:uid="{00000000-0005-0000-0000-000007000000}"/>
    <cellStyle name="Обычный 4" xfId="8" xr:uid="{00000000-0005-0000-0000-000008000000}"/>
    <cellStyle name="Обычный 5" xfId="9" xr:uid="{00000000-0005-0000-0000-000009000000}"/>
    <cellStyle name="Процентный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3"/>
  <sheetViews>
    <sheetView tabSelected="1" view="pageBreakPreview" zoomScale="85" zoomScaleNormal="90" zoomScaleSheetLayoutView="85" workbookViewId="0">
      <pane ySplit="3" topLeftCell="A4" activePane="bottomLeft" state="frozen"/>
      <selection pane="bottomLeft" activeCell="E3" sqref="E3"/>
    </sheetView>
  </sheetViews>
  <sheetFormatPr baseColWidth="10" defaultColWidth="9.1640625" defaultRowHeight="14" outlineLevelRow="1"/>
  <cols>
    <col min="1" max="1" width="58" style="2" customWidth="1"/>
    <col min="2" max="2" width="19.1640625" style="3" customWidth="1"/>
    <col min="3" max="3" width="19.33203125" style="3" customWidth="1"/>
    <col min="4" max="4" width="16" style="4" customWidth="1"/>
    <col min="5" max="5" width="16.1640625" style="4" customWidth="1"/>
    <col min="6" max="6" width="0" style="4" hidden="1" customWidth="1"/>
    <col min="7" max="7" width="0" style="5" hidden="1" customWidth="1"/>
    <col min="8" max="9" width="9.1640625" style="6"/>
    <col min="10" max="10" width="13.5" style="6" customWidth="1"/>
    <col min="11" max="16384" width="9.1640625" style="6"/>
  </cols>
  <sheetData>
    <row r="1" spans="1:11" ht="21.75" customHeight="1">
      <c r="A1" s="1" t="s">
        <v>0</v>
      </c>
      <c r="B1" s="1"/>
      <c r="C1" s="1"/>
      <c r="D1" s="1"/>
      <c r="E1" s="1"/>
      <c r="F1" s="7"/>
      <c r="G1" s="8"/>
    </row>
    <row r="2" spans="1:11" ht="15" customHeight="1">
      <c r="A2" s="84" t="s">
        <v>1</v>
      </c>
      <c r="B2" s="85" t="s">
        <v>2</v>
      </c>
      <c r="C2" s="85"/>
      <c r="D2" s="85"/>
      <c r="E2" s="85"/>
      <c r="F2" s="10"/>
      <c r="G2" s="11"/>
      <c r="I2" s="6" t="s">
        <v>18</v>
      </c>
    </row>
    <row r="3" spans="1:11" ht="63.75" customHeight="1">
      <c r="A3" s="84"/>
      <c r="B3" s="12" t="s">
        <v>3</v>
      </c>
      <c r="C3" s="12" t="s">
        <v>4</v>
      </c>
      <c r="D3" s="9" t="s">
        <v>5</v>
      </c>
      <c r="E3" s="9" t="s">
        <v>6</v>
      </c>
      <c r="F3" s="13"/>
      <c r="G3" s="14" t="s">
        <v>7</v>
      </c>
    </row>
    <row r="4" spans="1:11" s="20" customFormat="1" ht="15.75" customHeight="1">
      <c r="A4" s="15" t="s">
        <v>8</v>
      </c>
      <c r="B4" s="16">
        <f>B5+B23</f>
        <v>237874055.42053002</v>
      </c>
      <c r="C4" s="16">
        <f>C5+C23</f>
        <v>150121758.45673999</v>
      </c>
      <c r="D4" s="17">
        <f>C4/B4</f>
        <v>0.63109765456070643</v>
      </c>
      <c r="E4" s="18">
        <f t="shared" ref="E4:E27" si="0">C4/G4</f>
        <v>1.1925387931250471</v>
      </c>
      <c r="F4" s="19"/>
      <c r="G4" s="16">
        <f>G5+G23</f>
        <v>125884171.92144001</v>
      </c>
    </row>
    <row r="5" spans="1:11" s="26" customFormat="1" ht="18" customHeight="1">
      <c r="A5" s="21" t="s">
        <v>9</v>
      </c>
      <c r="B5" s="22">
        <f>147521757.3+41036422.42053</f>
        <v>188558179.72053</v>
      </c>
      <c r="C5" s="22">
        <v>122108580.49122</v>
      </c>
      <c r="D5" s="23">
        <f>C5/B5</f>
        <v>0.64759100173857354</v>
      </c>
      <c r="E5" s="24">
        <f t="shared" si="0"/>
        <v>1.1604645445020991</v>
      </c>
      <c r="F5" s="13"/>
      <c r="G5" s="25">
        <v>105223878.72144</v>
      </c>
    </row>
    <row r="6" spans="1:11" s="26" customFormat="1" ht="18" customHeight="1">
      <c r="A6" s="21" t="s">
        <v>10</v>
      </c>
      <c r="B6" s="27">
        <f>B7+B8</f>
        <v>127875513.67976001</v>
      </c>
      <c r="C6" s="27">
        <v>82825474.568990007</v>
      </c>
      <c r="D6" s="23">
        <f t="shared" ref="D6:D28" si="1">C6/B6</f>
        <v>0.64770394413750476</v>
      </c>
      <c r="E6" s="24">
        <f t="shared" si="0"/>
        <v>1.1084263668105463</v>
      </c>
      <c r="F6" s="13"/>
      <c r="G6" s="27">
        <v>74723479.203510001</v>
      </c>
    </row>
    <row r="7" spans="1:11" ht="16.5" customHeight="1" outlineLevel="1">
      <c r="A7" s="28" t="s">
        <v>11</v>
      </c>
      <c r="B7" s="29">
        <v>65629419.700000003</v>
      </c>
      <c r="C7" s="29">
        <v>49364108.658440001</v>
      </c>
      <c r="D7" s="30">
        <f>C7/B7</f>
        <v>0.75216433246079728</v>
      </c>
      <c r="E7" s="31">
        <f>C7/G7</f>
        <v>1.1179171276139654</v>
      </c>
      <c r="F7" s="32"/>
      <c r="G7" s="25">
        <v>44157216.522660002</v>
      </c>
    </row>
    <row r="8" spans="1:11" ht="16.5" customHeight="1" outlineLevel="1">
      <c r="A8" s="28" t="s">
        <v>12</v>
      </c>
      <c r="B8" s="29">
        <f>40273307.1+21972786.87976</f>
        <v>62246093.979760006</v>
      </c>
      <c r="C8" s="29">
        <v>33461365.910549998</v>
      </c>
      <c r="D8" s="30">
        <f>C8/B8</f>
        <v>0.53756571330291547</v>
      </c>
      <c r="E8" s="31">
        <f t="shared" si="0"/>
        <v>1.0947156431889793</v>
      </c>
      <c r="F8" s="13"/>
      <c r="G8" s="25">
        <v>30566262.680849999</v>
      </c>
    </row>
    <row r="9" spans="1:11" s="26" customFormat="1" ht="26.25" customHeight="1">
      <c r="A9" s="21" t="s">
        <v>13</v>
      </c>
      <c r="B9" s="27">
        <f>11417328.1+820805.56042</f>
        <v>12238133.660420001</v>
      </c>
      <c r="C9" s="33">
        <v>8105840.5614</v>
      </c>
      <c r="D9" s="23">
        <f t="shared" si="1"/>
        <v>0.66234286912681228</v>
      </c>
      <c r="E9" s="24">
        <f t="shared" si="0"/>
        <v>1.3239161194042708</v>
      </c>
      <c r="F9" s="13"/>
      <c r="G9" s="33">
        <v>6122623.9658199996</v>
      </c>
    </row>
    <row r="10" spans="1:11" s="26" customFormat="1" ht="15">
      <c r="A10" s="21" t="s">
        <v>14</v>
      </c>
      <c r="B10" s="27">
        <f>10011291.6+370620.57863</f>
        <v>10381912.17863</v>
      </c>
      <c r="C10" s="34">
        <v>8098005.2501400001</v>
      </c>
      <c r="D10" s="23">
        <f t="shared" si="1"/>
        <v>0.78001095663367626</v>
      </c>
      <c r="E10" s="24">
        <f t="shared" si="0"/>
        <v>1.1331337467527298</v>
      </c>
      <c r="F10" s="13"/>
      <c r="G10" s="34">
        <v>7146557.3003599998</v>
      </c>
    </row>
    <row r="11" spans="1:11" s="26" customFormat="1" ht="30" outlineLevel="1">
      <c r="A11" s="35" t="s">
        <v>15</v>
      </c>
      <c r="B11" s="36">
        <f>9900887</f>
        <v>9900887</v>
      </c>
      <c r="C11" s="37">
        <v>7715354.2660999997</v>
      </c>
      <c r="D11" s="30">
        <f>C11/B11</f>
        <v>0.77925889529897674</v>
      </c>
      <c r="E11" s="31">
        <f>C11/G11</f>
        <v>1.1224342549452542</v>
      </c>
      <c r="F11" s="13"/>
      <c r="G11" s="37">
        <v>6873769.4275700003</v>
      </c>
    </row>
    <row r="12" spans="1:11" s="26" customFormat="1" ht="15" outlineLevel="1">
      <c r="A12" s="35" t="s">
        <v>16</v>
      </c>
      <c r="B12" s="36">
        <v>26492.686310000001</v>
      </c>
      <c r="C12" s="29">
        <v>35495.489909999997</v>
      </c>
      <c r="D12" s="30">
        <f t="shared" si="1"/>
        <v>1.3398222246945857</v>
      </c>
      <c r="E12" s="31">
        <f t="shared" si="0"/>
        <v>1.3827203132856076</v>
      </c>
      <c r="F12" s="13"/>
      <c r="G12" s="37">
        <v>25670.766220000001</v>
      </c>
    </row>
    <row r="13" spans="1:11" s="26" customFormat="1" ht="30" outlineLevel="1">
      <c r="A13" s="35" t="s">
        <v>17</v>
      </c>
      <c r="B13" s="36">
        <v>343914.77600000001</v>
      </c>
      <c r="C13" s="29">
        <v>208233.28060999999</v>
      </c>
      <c r="D13" s="30">
        <f t="shared" si="1"/>
        <v>0.60547930807718475</v>
      </c>
      <c r="E13" s="31">
        <f t="shared" si="0"/>
        <v>1.1530859142309984</v>
      </c>
      <c r="F13" s="13"/>
      <c r="G13" s="29">
        <v>180587.82788</v>
      </c>
      <c r="K13" s="26" t="s">
        <v>18</v>
      </c>
    </row>
    <row r="14" spans="1:11" s="26" customFormat="1" ht="15">
      <c r="A14" s="21" t="s">
        <v>19</v>
      </c>
      <c r="B14" s="27">
        <f>12913642.8+8556149.72885</f>
        <v>21469792.52885</v>
      </c>
      <c r="C14" s="22">
        <v>10861184.46256</v>
      </c>
      <c r="D14" s="23">
        <f t="shared" si="1"/>
        <v>0.50588213407117466</v>
      </c>
      <c r="E14" s="24">
        <f t="shared" si="0"/>
        <v>1.1597162433663224</v>
      </c>
      <c r="F14" s="13"/>
      <c r="G14" s="29">
        <v>9365380.9927099999</v>
      </c>
    </row>
    <row r="15" spans="1:11" ht="15" outlineLevel="1">
      <c r="A15" s="28" t="s">
        <v>20</v>
      </c>
      <c r="B15" s="36">
        <v>1628674.865</v>
      </c>
      <c r="C15" s="29">
        <v>138294.19983999999</v>
      </c>
      <c r="D15" s="30">
        <f t="shared" si="1"/>
        <v>8.4912098057091337E-2</v>
      </c>
      <c r="E15" s="31">
        <f t="shared" si="0"/>
        <v>1.1021862476835911</v>
      </c>
      <c r="F15" s="13"/>
      <c r="G15" s="22">
        <v>125472.62328</v>
      </c>
    </row>
    <row r="16" spans="1:11" ht="15" outlineLevel="1">
      <c r="A16" s="28" t="s">
        <v>21</v>
      </c>
      <c r="B16" s="36">
        <v>12908098.800000001</v>
      </c>
      <c r="C16" s="29">
        <v>7976158.6603499996</v>
      </c>
      <c r="D16" s="30">
        <f t="shared" si="1"/>
        <v>0.61791893476597803</v>
      </c>
      <c r="E16" s="31">
        <f t="shared" si="0"/>
        <v>1.2034148074156454</v>
      </c>
      <c r="F16" s="13"/>
      <c r="G16" s="29">
        <v>6627937.9406000003</v>
      </c>
    </row>
    <row r="17" spans="1:7" ht="15" outlineLevel="1">
      <c r="A17" s="28" t="s">
        <v>22</v>
      </c>
      <c r="B17" s="36">
        <v>3420613.9709999999</v>
      </c>
      <c r="C17" s="29">
        <v>826637.72543999995</v>
      </c>
      <c r="D17" s="30">
        <f t="shared" si="1"/>
        <v>0.24166355293179617</v>
      </c>
      <c r="E17" s="31">
        <f t="shared" si="0"/>
        <v>1.0132074870744128</v>
      </c>
      <c r="F17" s="13"/>
      <c r="G17" s="29">
        <v>815862.23551000003</v>
      </c>
    </row>
    <row r="18" spans="1:7" ht="15" outlineLevel="1">
      <c r="A18" s="28" t="s">
        <v>23</v>
      </c>
      <c r="B18" s="36">
        <v>3506860.8928499999</v>
      </c>
      <c r="C18" s="29">
        <v>1918037.32715</v>
      </c>
      <c r="D18" s="30">
        <f t="shared" si="1"/>
        <v>0.54693852586528613</v>
      </c>
      <c r="E18" s="31">
        <f t="shared" si="0"/>
        <v>1.0695653358049195</v>
      </c>
      <c r="F18" s="13"/>
      <c r="G18" s="29">
        <v>1793286.7333500001</v>
      </c>
    </row>
    <row r="19" spans="1:7" s="26" customFormat="1" ht="30">
      <c r="A19" s="21" t="s">
        <v>24</v>
      </c>
      <c r="B19" s="27">
        <v>557345.6</v>
      </c>
      <c r="C19" s="22">
        <v>691177.82374999998</v>
      </c>
      <c r="D19" s="24">
        <f t="shared" si="1"/>
        <v>1.2401243030356748</v>
      </c>
      <c r="E19" s="24">
        <f t="shared" si="0"/>
        <v>2.4385021349926408</v>
      </c>
      <c r="F19" s="13"/>
      <c r="G19" s="29">
        <v>283443.59999999998</v>
      </c>
    </row>
    <row r="20" spans="1:7" ht="15" outlineLevel="1">
      <c r="A20" s="28" t="s">
        <v>25</v>
      </c>
      <c r="B20" s="38">
        <v>547877.6</v>
      </c>
      <c r="C20" s="29">
        <v>690180</v>
      </c>
      <c r="D20" s="30">
        <f t="shared" si="1"/>
        <v>1.2597339259717864</v>
      </c>
      <c r="E20" s="31">
        <f t="shared" si="0"/>
        <v>2.4450832280568502</v>
      </c>
      <c r="F20" s="13"/>
      <c r="G20" s="22">
        <v>282272.59999999998</v>
      </c>
    </row>
    <row r="21" spans="1:7" ht="30" outlineLevel="1">
      <c r="A21" s="28" t="s">
        <v>26</v>
      </c>
      <c r="B21" s="38">
        <v>9468</v>
      </c>
      <c r="C21" s="29">
        <v>997.76405999999997</v>
      </c>
      <c r="D21" s="30">
        <f t="shared" si="1"/>
        <v>0.10538276932826363</v>
      </c>
      <c r="E21" s="31">
        <f t="shared" si="0"/>
        <v>0.85206153714773691</v>
      </c>
      <c r="F21" s="13"/>
      <c r="G21" s="29">
        <v>1171</v>
      </c>
    </row>
    <row r="22" spans="1:7" s="26" customFormat="1" ht="30">
      <c r="A22" s="21" t="s">
        <v>27</v>
      </c>
      <c r="B22" s="27">
        <f>1018243.7+2519057.93762</f>
        <v>3537301.6376200002</v>
      </c>
      <c r="C22" s="22">
        <v>4307744.58</v>
      </c>
      <c r="D22" s="23">
        <f t="shared" si="1"/>
        <v>1.2178052711666332</v>
      </c>
      <c r="E22" s="24">
        <f t="shared" si="0"/>
        <v>3.0096129534164615</v>
      </c>
      <c r="F22" s="13"/>
      <c r="G22" s="29">
        <v>1431328.4288300001</v>
      </c>
    </row>
    <row r="23" spans="1:7" s="26" customFormat="1" ht="15">
      <c r="A23" s="21" t="s">
        <v>28</v>
      </c>
      <c r="B23" s="27">
        <v>49315875.700000003</v>
      </c>
      <c r="C23" s="22">
        <v>28013177.965519998</v>
      </c>
      <c r="D23" s="24">
        <f t="shared" si="1"/>
        <v>0.56803569982069679</v>
      </c>
      <c r="E23" s="24">
        <f t="shared" si="0"/>
        <v>1.3558945022871214</v>
      </c>
      <c r="F23" s="13"/>
      <c r="G23" s="22">
        <v>20660293.199999999</v>
      </c>
    </row>
    <row r="24" spans="1:7" s="26" customFormat="1" ht="45">
      <c r="A24" s="21" t="s">
        <v>29</v>
      </c>
      <c r="B24" s="27">
        <v>38623255.200000003</v>
      </c>
      <c r="C24" s="22">
        <v>21045416.362229999</v>
      </c>
      <c r="D24" s="24">
        <f t="shared" si="1"/>
        <v>0.54488976274143763</v>
      </c>
      <c r="E24" s="24">
        <f t="shared" si="0"/>
        <v>1.1391374594865213</v>
      </c>
      <c r="F24" s="13"/>
      <c r="G24" s="22">
        <v>18474869.899999999</v>
      </c>
    </row>
    <row r="25" spans="1:7" s="26" customFormat="1" ht="15" outlineLevel="1">
      <c r="A25" s="39" t="s">
        <v>30</v>
      </c>
      <c r="B25" s="36">
        <v>2047799</v>
      </c>
      <c r="C25" s="40">
        <v>2038661.5</v>
      </c>
      <c r="D25" s="31">
        <f t="shared" si="1"/>
        <v>0.99553789214664135</v>
      </c>
      <c r="E25" s="31">
        <f t="shared" si="0"/>
        <v>0.45318537963945266</v>
      </c>
      <c r="F25" s="41"/>
      <c r="G25" s="22">
        <v>4498515.5999999996</v>
      </c>
    </row>
    <row r="26" spans="1:7" s="26" customFormat="1" ht="30" outlineLevel="1">
      <c r="A26" s="39" t="s">
        <v>31</v>
      </c>
      <c r="B26" s="36">
        <v>21702559.100000001</v>
      </c>
      <c r="C26" s="40">
        <v>10201265.394330001</v>
      </c>
      <c r="D26" s="31">
        <f t="shared" si="1"/>
        <v>0.47004896276633107</v>
      </c>
      <c r="E26" s="31">
        <f t="shared" si="0"/>
        <v>1.5000425245080957</v>
      </c>
      <c r="F26" s="41"/>
      <c r="G26" s="42">
        <v>6800650.7999999998</v>
      </c>
    </row>
    <row r="27" spans="1:7" s="26" customFormat="1" ht="30" outlineLevel="1">
      <c r="A27" s="39" t="s">
        <v>32</v>
      </c>
      <c r="B27" s="36">
        <v>7395421.5999999996</v>
      </c>
      <c r="C27" s="43">
        <v>4095264.4905699999</v>
      </c>
      <c r="D27" s="31">
        <f t="shared" si="1"/>
        <v>0.55375673113348944</v>
      </c>
      <c r="E27" s="31">
        <f t="shared" si="0"/>
        <v>0.80128012042843932</v>
      </c>
      <c r="F27" s="41"/>
      <c r="G27" s="42">
        <v>5110902.4000000004</v>
      </c>
    </row>
    <row r="28" spans="1:7" s="26" customFormat="1" ht="17.25" customHeight="1" outlineLevel="1">
      <c r="A28" s="39" t="s">
        <v>33</v>
      </c>
      <c r="B28" s="37">
        <v>7477475.5</v>
      </c>
      <c r="C28" s="43">
        <v>4710224.9773300001</v>
      </c>
      <c r="D28" s="31">
        <f t="shared" si="1"/>
        <v>0.62992182018249343</v>
      </c>
      <c r="E28" s="31">
        <f>C28/G28</f>
        <v>2.2812003428950129</v>
      </c>
      <c r="F28" s="41"/>
      <c r="G28" s="42">
        <v>2064801.1</v>
      </c>
    </row>
    <row r="29" spans="1:7" s="45" customFormat="1" ht="15">
      <c r="A29" s="15" t="s">
        <v>34</v>
      </c>
      <c r="B29" s="16">
        <f>B30+B41+B44+B49+B61+B67+B73+B82+B86+B95+B101+B106+B110+B112</f>
        <v>275703917.54699004</v>
      </c>
      <c r="C29" s="16">
        <f>C30+C41+C44+C49+C61+C67+C73+C82+C86+C95+C101+C106+C110+C112</f>
        <v>129249299.50152002</v>
      </c>
      <c r="D29" s="18">
        <f>C29/B29</f>
        <v>0.46879747176422043</v>
      </c>
      <c r="E29" s="18">
        <f t="shared" ref="E29:E39" si="2">C29/G29</f>
        <v>1.2233075049344666</v>
      </c>
      <c r="F29" s="44"/>
      <c r="G29" s="16">
        <f>G30+G41+G44+G49+G61+G67+G73+G82+G86+G95+G101+G106+G110+G112</f>
        <v>105655609.06</v>
      </c>
    </row>
    <row r="30" spans="1:7" ht="15">
      <c r="A30" s="21" t="s">
        <v>35</v>
      </c>
      <c r="B30" s="46">
        <f>SUM(B31:B40)</f>
        <v>18542284.971420001</v>
      </c>
      <c r="C30" s="47">
        <f>SUM(C31:C40)</f>
        <v>7138683.7444800008</v>
      </c>
      <c r="D30" s="48">
        <f>C30/B30</f>
        <v>0.38499482428854653</v>
      </c>
      <c r="E30" s="48">
        <f t="shared" si="2"/>
        <v>1.0622844005039906</v>
      </c>
      <c r="F30" s="44" t="s">
        <v>36</v>
      </c>
      <c r="G30" s="49">
        <f>SUM(G31:G40)</f>
        <v>6720124.8000000007</v>
      </c>
    </row>
    <row r="31" spans="1:7" ht="30" outlineLevel="1">
      <c r="A31" s="50" t="s">
        <v>37</v>
      </c>
      <c r="B31" s="51">
        <v>1056988.9623799999</v>
      </c>
      <c r="C31" s="52">
        <v>402401.83609</v>
      </c>
      <c r="D31" s="53">
        <f t="shared" ref="D31:D63" si="3">C31/B31</f>
        <v>0.3807058071674847</v>
      </c>
      <c r="E31" s="53">
        <f t="shared" si="2"/>
        <v>2.3101227872307968</v>
      </c>
      <c r="F31" s="54" t="s">
        <v>38</v>
      </c>
      <c r="G31" s="55">
        <v>174190.67</v>
      </c>
    </row>
    <row r="32" spans="1:7" ht="45" outlineLevel="1">
      <c r="A32" s="50" t="s">
        <v>39</v>
      </c>
      <c r="B32" s="51">
        <v>1156659.4353499999</v>
      </c>
      <c r="C32" s="52">
        <v>457498.90145</v>
      </c>
      <c r="D32" s="53">
        <f t="shared" si="3"/>
        <v>0.39553466428219891</v>
      </c>
      <c r="E32" s="53">
        <f t="shared" si="2"/>
        <v>0.98624873099663901</v>
      </c>
      <c r="F32" s="54" t="s">
        <v>40</v>
      </c>
      <c r="G32" s="55">
        <v>463877.81</v>
      </c>
    </row>
    <row r="33" spans="1:9" ht="45" outlineLevel="1">
      <c r="A33" s="50" t="s">
        <v>41</v>
      </c>
      <c r="B33" s="51">
        <v>2860530.4799899999</v>
      </c>
      <c r="C33" s="52">
        <v>1481125.2126500001</v>
      </c>
      <c r="D33" s="53">
        <f t="shared" si="3"/>
        <v>0.5177799093597415</v>
      </c>
      <c r="E33" s="53">
        <f>C33/G33</f>
        <v>0.80802528808780816</v>
      </c>
      <c r="F33" s="54" t="s">
        <v>42</v>
      </c>
      <c r="G33" s="55">
        <v>1833018.39</v>
      </c>
    </row>
    <row r="34" spans="1:9" ht="15" outlineLevel="1">
      <c r="A34" s="50" t="s">
        <v>43</v>
      </c>
      <c r="B34" s="51">
        <v>8751</v>
      </c>
      <c r="C34" s="52">
        <v>5487.19506</v>
      </c>
      <c r="D34" s="53">
        <f t="shared" si="3"/>
        <v>0.62703634556050736</v>
      </c>
      <c r="E34" s="53">
        <f>C34/G34</f>
        <v>64.449084566596198</v>
      </c>
      <c r="F34" s="54" t="s">
        <v>44</v>
      </c>
      <c r="G34" s="56">
        <v>85.14</v>
      </c>
    </row>
    <row r="35" spans="1:9" ht="30" outlineLevel="1">
      <c r="A35" s="50" t="s">
        <v>45</v>
      </c>
      <c r="B35" s="51">
        <v>1473055.0410800001</v>
      </c>
      <c r="C35" s="52">
        <v>736813.47915999999</v>
      </c>
      <c r="D35" s="53">
        <f t="shared" si="3"/>
        <v>0.50019412622884085</v>
      </c>
      <c r="E35" s="53">
        <f t="shared" si="2"/>
        <v>1.0714125873902165</v>
      </c>
      <c r="F35" s="54" t="s">
        <v>46</v>
      </c>
      <c r="G35" s="55">
        <v>687702.84</v>
      </c>
    </row>
    <row r="36" spans="1:9" ht="15" outlineLevel="1">
      <c r="A36" s="50" t="s">
        <v>47</v>
      </c>
      <c r="B36" s="51">
        <v>237169.31194000001</v>
      </c>
      <c r="C36" s="52">
        <v>124665.73326000001</v>
      </c>
      <c r="D36" s="53">
        <f t="shared" si="3"/>
        <v>0.52564023667420523</v>
      </c>
      <c r="E36" s="53">
        <f t="shared" si="2"/>
        <v>0.73726919709600502</v>
      </c>
      <c r="F36" s="54" t="s">
        <v>48</v>
      </c>
      <c r="G36" s="55">
        <v>169091.20000000001</v>
      </c>
    </row>
    <row r="37" spans="1:9" ht="16.5" customHeight="1" outlineLevel="1">
      <c r="A37" s="50" t="s">
        <v>49</v>
      </c>
      <c r="B37" s="51">
        <v>6005.4</v>
      </c>
      <c r="C37" s="52">
        <v>3048.44902</v>
      </c>
      <c r="D37" s="53">
        <f>C37/B37</f>
        <v>0.5076179804842309</v>
      </c>
      <c r="E37" s="53">
        <f t="shared" si="2"/>
        <v>3.667218857892141</v>
      </c>
      <c r="F37" s="54" t="s">
        <v>50</v>
      </c>
      <c r="G37" s="55">
        <v>831.27</v>
      </c>
    </row>
    <row r="38" spans="1:9" ht="15" outlineLevel="1">
      <c r="A38" s="50" t="s">
        <v>51</v>
      </c>
      <c r="B38" s="51">
        <v>76450</v>
      </c>
      <c r="C38" s="52">
        <v>28590</v>
      </c>
      <c r="D38" s="53">
        <f t="shared" si="3"/>
        <v>0.37396991497710924</v>
      </c>
      <c r="E38" s="53" t="e">
        <f t="shared" si="2"/>
        <v>#DIV/0!</v>
      </c>
      <c r="F38" s="54" t="s">
        <v>52</v>
      </c>
      <c r="G38" s="56">
        <v>0</v>
      </c>
    </row>
    <row r="39" spans="1:9" ht="15" outlineLevel="1">
      <c r="A39" s="50" t="s">
        <v>53</v>
      </c>
      <c r="B39" s="51">
        <v>2290561.9853300001</v>
      </c>
      <c r="C39" s="52">
        <v>0</v>
      </c>
      <c r="D39" s="53">
        <f t="shared" si="3"/>
        <v>0</v>
      </c>
      <c r="E39" s="53" t="e">
        <f t="shared" si="2"/>
        <v>#DIV/0!</v>
      </c>
      <c r="F39" s="54" t="s">
        <v>54</v>
      </c>
      <c r="G39" s="56">
        <v>0</v>
      </c>
    </row>
    <row r="40" spans="1:9" ht="15" outlineLevel="1">
      <c r="A40" s="50" t="s">
        <v>55</v>
      </c>
      <c r="B40" s="51">
        <v>9376113.3553500008</v>
      </c>
      <c r="C40" s="52">
        <v>3899052.9377899999</v>
      </c>
      <c r="D40" s="53">
        <f t="shared" si="3"/>
        <v>0.41584959460469878</v>
      </c>
      <c r="E40" s="53">
        <f t="shared" ref="E40:E47" si="4">C40/G40</f>
        <v>1.1497128958451397</v>
      </c>
      <c r="F40" s="54" t="s">
        <v>56</v>
      </c>
      <c r="G40" s="55">
        <v>3391327.48</v>
      </c>
    </row>
    <row r="41" spans="1:9" s="60" customFormat="1" ht="15">
      <c r="A41" s="21" t="s">
        <v>57</v>
      </c>
      <c r="B41" s="57">
        <f>SUM(B42:B43)</f>
        <v>31383.199999999997</v>
      </c>
      <c r="C41" s="58">
        <f>SUM(C42:C43)</f>
        <v>16743.538649999999</v>
      </c>
      <c r="D41" s="48">
        <f t="shared" si="3"/>
        <v>0.53351916471233019</v>
      </c>
      <c r="E41" s="48">
        <f t="shared" si="4"/>
        <v>1.1163080979236657</v>
      </c>
      <c r="F41" s="44" t="s">
        <v>58</v>
      </c>
      <c r="G41" s="59">
        <f>SUM(G42:G43)</f>
        <v>14999.03</v>
      </c>
    </row>
    <row r="42" spans="1:9" ht="15" outlineLevel="1">
      <c r="A42" s="50" t="s">
        <v>59</v>
      </c>
      <c r="B42" s="51">
        <v>31213.599999999999</v>
      </c>
      <c r="C42" s="52">
        <v>16678.36147</v>
      </c>
      <c r="D42" s="53">
        <f t="shared" si="3"/>
        <v>0.53432995457108445</v>
      </c>
      <c r="E42" s="61">
        <f>C42/G42</f>
        <v>1.1133737785396816</v>
      </c>
      <c r="F42" s="54" t="s">
        <v>60</v>
      </c>
      <c r="G42" s="55">
        <v>14980.02</v>
      </c>
    </row>
    <row r="43" spans="1:9" ht="15" outlineLevel="1">
      <c r="A43" s="50" t="s">
        <v>61</v>
      </c>
      <c r="B43" s="51">
        <v>169.6</v>
      </c>
      <c r="C43" s="52">
        <v>65.177180000000007</v>
      </c>
      <c r="D43" s="53">
        <f t="shared" si="3"/>
        <v>0.38429941037735854</v>
      </c>
      <c r="E43" s="53">
        <f t="shared" si="4"/>
        <v>3.4285733824303</v>
      </c>
      <c r="F43" s="54" t="s">
        <v>62</v>
      </c>
      <c r="G43" s="55">
        <v>19.010000000000002</v>
      </c>
    </row>
    <row r="44" spans="1:9" s="26" customFormat="1" ht="30">
      <c r="A44" s="21" t="s">
        <v>63</v>
      </c>
      <c r="B44" s="57">
        <f>SUM(B45:B48)</f>
        <v>2750899.8672599997</v>
      </c>
      <c r="C44" s="58">
        <f>SUM(C45:C48)</f>
        <v>1344477.11888</v>
      </c>
      <c r="D44" s="48">
        <f t="shared" si="3"/>
        <v>0.48874084254442529</v>
      </c>
      <c r="E44" s="48">
        <f t="shared" si="4"/>
        <v>1.0663091475313262</v>
      </c>
      <c r="F44" s="44" t="s">
        <v>64</v>
      </c>
      <c r="G44" s="49">
        <f>SUM(G45:G48)</f>
        <v>1260869.9099999999</v>
      </c>
      <c r="I44" s="62"/>
    </row>
    <row r="45" spans="1:9" ht="30" outlineLevel="1">
      <c r="A45" s="50" t="s">
        <v>65</v>
      </c>
      <c r="B45" s="51">
        <v>529584.65339999995</v>
      </c>
      <c r="C45" s="52">
        <v>280858.77594000002</v>
      </c>
      <c r="D45" s="53">
        <f t="shared" si="3"/>
        <v>0.53033783010298996</v>
      </c>
      <c r="E45" s="53">
        <f t="shared" si="4"/>
        <v>0.77849307448311944</v>
      </c>
      <c r="F45" s="54" t="s">
        <v>66</v>
      </c>
      <c r="G45" s="55">
        <v>360772.35</v>
      </c>
    </row>
    <row r="46" spans="1:9" ht="15" outlineLevel="1">
      <c r="A46" s="50" t="s">
        <v>67</v>
      </c>
      <c r="B46" s="51">
        <v>2064451.84928</v>
      </c>
      <c r="C46" s="52">
        <v>995289.70288999996</v>
      </c>
      <c r="D46" s="53">
        <f t="shared" si="3"/>
        <v>0.48210846052772705</v>
      </c>
      <c r="E46" s="53">
        <f t="shared" si="4"/>
        <v>1.2098271838740098</v>
      </c>
      <c r="F46" s="54" t="s">
        <v>68</v>
      </c>
      <c r="G46" s="55">
        <v>822670.97</v>
      </c>
    </row>
    <row r="47" spans="1:9" s="26" customFormat="1" ht="15" outlineLevel="1">
      <c r="A47" s="50" t="s">
        <v>69</v>
      </c>
      <c r="B47" s="51">
        <v>24721.32</v>
      </c>
      <c r="C47" s="52">
        <v>15617.869429999999</v>
      </c>
      <c r="D47" s="53">
        <f t="shared" si="3"/>
        <v>0.63175709994450135</v>
      </c>
      <c r="E47" s="53">
        <f t="shared" si="4"/>
        <v>2.6719638927715397</v>
      </c>
      <c r="F47" s="54" t="s">
        <v>70</v>
      </c>
      <c r="G47" s="55">
        <v>5845.09</v>
      </c>
    </row>
    <row r="48" spans="1:9" ht="30" outlineLevel="1">
      <c r="A48" s="50" t="s">
        <v>71</v>
      </c>
      <c r="B48" s="51">
        <v>132142.04457999999</v>
      </c>
      <c r="C48" s="52">
        <v>52710.770619999996</v>
      </c>
      <c r="D48" s="53">
        <f t="shared" si="3"/>
        <v>0.398894771058945</v>
      </c>
      <c r="E48" s="53">
        <f t="shared" ref="E48:E65" si="5">C48/G48</f>
        <v>0.73637421149319304</v>
      </c>
      <c r="F48" s="54" t="s">
        <v>72</v>
      </c>
      <c r="G48" s="55">
        <v>71581.5</v>
      </c>
    </row>
    <row r="49" spans="1:7" ht="15">
      <c r="A49" s="21" t="s">
        <v>73</v>
      </c>
      <c r="B49" s="57">
        <f>SUM(B50:B60)</f>
        <v>64695628.71881</v>
      </c>
      <c r="C49" s="58">
        <f>SUM(C50:C60)</f>
        <v>26456407.628619999</v>
      </c>
      <c r="D49" s="48">
        <f t="shared" si="3"/>
        <v>0.40893655649609451</v>
      </c>
      <c r="E49" s="48">
        <f t="shared" si="5"/>
        <v>1.5443242015957699</v>
      </c>
      <c r="F49" s="44" t="s">
        <v>74</v>
      </c>
      <c r="G49" s="49">
        <f>SUM(G50:G60)</f>
        <v>17131381.870000001</v>
      </c>
    </row>
    <row r="50" spans="1:7" ht="15" outlineLevel="1">
      <c r="A50" s="50" t="s">
        <v>75</v>
      </c>
      <c r="B50" s="51">
        <v>1387475.5599999998</v>
      </c>
      <c r="C50" s="52">
        <v>492956.75861000002</v>
      </c>
      <c r="D50" s="53">
        <f t="shared" si="3"/>
        <v>0.35529040858204386</v>
      </c>
      <c r="E50" s="53">
        <f t="shared" si="5"/>
        <v>1.5437806803922374</v>
      </c>
      <c r="F50" s="54" t="s">
        <v>76</v>
      </c>
      <c r="G50" s="55">
        <v>319317.87</v>
      </c>
    </row>
    <row r="51" spans="1:7" ht="15" outlineLevel="1">
      <c r="A51" s="50" t="s">
        <v>77</v>
      </c>
      <c r="B51" s="51">
        <v>334740</v>
      </c>
      <c r="C51" s="52">
        <v>0</v>
      </c>
      <c r="D51" s="53">
        <f t="shared" si="3"/>
        <v>0</v>
      </c>
      <c r="E51" s="53">
        <f t="shared" si="5"/>
        <v>0</v>
      </c>
      <c r="F51" s="54" t="s">
        <v>78</v>
      </c>
      <c r="G51" s="56">
        <v>16654.2</v>
      </c>
    </row>
    <row r="52" spans="1:7" ht="15" outlineLevel="1">
      <c r="A52" s="50" t="s">
        <v>79</v>
      </c>
      <c r="B52" s="51">
        <v>18436.599999999999</v>
      </c>
      <c r="C52" s="52">
        <v>7855.7313700000004</v>
      </c>
      <c r="D52" s="53">
        <f t="shared" si="3"/>
        <v>0.42609436501307191</v>
      </c>
      <c r="E52" s="53">
        <f t="shared" si="5"/>
        <v>1.7651464609355865</v>
      </c>
      <c r="F52" s="54" t="s">
        <v>80</v>
      </c>
      <c r="G52" s="55">
        <v>4450.47</v>
      </c>
    </row>
    <row r="53" spans="1:7" ht="15" outlineLevel="1">
      <c r="A53" s="50" t="s">
        <v>81</v>
      </c>
      <c r="B53" s="51">
        <v>3631639.9213899998</v>
      </c>
      <c r="C53" s="52">
        <v>2248622.0581100001</v>
      </c>
      <c r="D53" s="53">
        <f t="shared" si="3"/>
        <v>0.61917538819469375</v>
      </c>
      <c r="E53" s="53">
        <f t="shared" si="5"/>
        <v>1.2407832812157231</v>
      </c>
      <c r="F53" s="54" t="s">
        <v>82</v>
      </c>
      <c r="G53" s="55">
        <v>1812260.12</v>
      </c>
    </row>
    <row r="54" spans="1:7" ht="15" outlineLevel="1">
      <c r="A54" s="50" t="s">
        <v>83</v>
      </c>
      <c r="B54" s="51">
        <v>817405.65002000006</v>
      </c>
      <c r="C54" s="52">
        <v>231516.56646</v>
      </c>
      <c r="D54" s="53">
        <f t="shared" si="3"/>
        <v>0.2832333816806078</v>
      </c>
      <c r="E54" s="53">
        <f t="shared" si="5"/>
        <v>4.7051937854426642</v>
      </c>
      <c r="F54" s="54" t="s">
        <v>84</v>
      </c>
      <c r="G54" s="55">
        <v>49204.47</v>
      </c>
    </row>
    <row r="55" spans="1:7" ht="15" outlineLevel="1">
      <c r="A55" s="50" t="s">
        <v>85</v>
      </c>
      <c r="B55" s="51">
        <v>1348070.0447999998</v>
      </c>
      <c r="C55" s="52">
        <v>682474.91620000009</v>
      </c>
      <c r="D55" s="53">
        <f t="shared" si="3"/>
        <v>0.50626072349323092</v>
      </c>
      <c r="E55" s="53">
        <f t="shared" si="5"/>
        <v>1.354398983058039</v>
      </c>
      <c r="F55" s="54" t="s">
        <v>86</v>
      </c>
      <c r="G55" s="55">
        <v>503895.03</v>
      </c>
    </row>
    <row r="56" spans="1:7" ht="15" outlineLevel="1">
      <c r="A56" s="50" t="s">
        <v>87</v>
      </c>
      <c r="B56" s="51">
        <v>10745720.326619999</v>
      </c>
      <c r="C56" s="52">
        <v>5131258.8584500002</v>
      </c>
      <c r="D56" s="53">
        <f t="shared" si="3"/>
        <v>0.47751650912954724</v>
      </c>
      <c r="E56" s="53">
        <f t="shared" si="5"/>
        <v>1.2197948985782439</v>
      </c>
      <c r="F56" s="54" t="s">
        <v>88</v>
      </c>
      <c r="G56" s="55">
        <v>4206657.09</v>
      </c>
    </row>
    <row r="57" spans="1:7" ht="15" outlineLevel="1">
      <c r="A57" s="50" t="s">
        <v>89</v>
      </c>
      <c r="B57" s="51">
        <v>38336074.954400003</v>
      </c>
      <c r="C57" s="52">
        <v>14437808.32332</v>
      </c>
      <c r="D57" s="53">
        <f t="shared" si="3"/>
        <v>0.37661154253515744</v>
      </c>
      <c r="E57" s="53">
        <f t="shared" si="5"/>
        <v>1.8041577397477682</v>
      </c>
      <c r="F57" s="54" t="s">
        <v>90</v>
      </c>
      <c r="G57" s="55">
        <v>8002519.96</v>
      </c>
    </row>
    <row r="58" spans="1:7" s="26" customFormat="1" ht="15" outlineLevel="1">
      <c r="A58" s="50" t="s">
        <v>91</v>
      </c>
      <c r="B58" s="51">
        <v>4889525.22</v>
      </c>
      <c r="C58" s="52">
        <v>2000704.6870299999</v>
      </c>
      <c r="D58" s="53">
        <f t="shared" si="3"/>
        <v>0.40918179107582148</v>
      </c>
      <c r="E58" s="53">
        <f t="shared" si="5"/>
        <v>1.5256130531946175</v>
      </c>
      <c r="F58" s="54" t="s">
        <v>92</v>
      </c>
      <c r="G58" s="55">
        <v>1311410.31</v>
      </c>
    </row>
    <row r="59" spans="1:7" ht="30" outlineLevel="1">
      <c r="A59" s="50" t="s">
        <v>93</v>
      </c>
      <c r="B59" s="51">
        <v>83737.47</v>
      </c>
      <c r="C59" s="52">
        <v>58102.472289999998</v>
      </c>
      <c r="D59" s="53">
        <f t="shared" si="3"/>
        <v>0.6938646736043016</v>
      </c>
      <c r="E59" s="53" t="e">
        <f t="shared" si="5"/>
        <v>#DIV/0!</v>
      </c>
      <c r="F59" s="54" t="s">
        <v>94</v>
      </c>
      <c r="G59" s="56">
        <v>0</v>
      </c>
    </row>
    <row r="60" spans="1:7" ht="15" outlineLevel="1">
      <c r="A60" s="50" t="s">
        <v>95</v>
      </c>
      <c r="B60" s="51">
        <v>3102802.9715800001</v>
      </c>
      <c r="C60" s="52">
        <v>1165107.2567799999</v>
      </c>
      <c r="D60" s="53">
        <f t="shared" si="3"/>
        <v>0.37550152795770575</v>
      </c>
      <c r="E60" s="53">
        <f t="shared" si="5"/>
        <v>1.2873937651569063</v>
      </c>
      <c r="F60" s="54" t="s">
        <v>96</v>
      </c>
      <c r="G60" s="55">
        <v>905012.35</v>
      </c>
    </row>
    <row r="61" spans="1:7" ht="15">
      <c r="A61" s="21" t="s">
        <v>97</v>
      </c>
      <c r="B61" s="57">
        <f>SUM(B62:B66)</f>
        <v>27747550.294859998</v>
      </c>
      <c r="C61" s="58">
        <f>SUM(C62:C66)</f>
        <v>8734295.9413799997</v>
      </c>
      <c r="D61" s="48">
        <f t="shared" si="3"/>
        <v>0.31477719108767432</v>
      </c>
      <c r="E61" s="48">
        <f t="shared" si="5"/>
        <v>1.379928216680002</v>
      </c>
      <c r="F61" s="44" t="s">
        <v>98</v>
      </c>
      <c r="G61" s="49">
        <f>SUM(G62:G66)</f>
        <v>6329529.2000000002</v>
      </c>
    </row>
    <row r="62" spans="1:7" ht="15" outlineLevel="1">
      <c r="A62" s="50" t="s">
        <v>99</v>
      </c>
      <c r="B62" s="51">
        <v>14050141.7009</v>
      </c>
      <c r="C62" s="52">
        <v>4034572.25184</v>
      </c>
      <c r="D62" s="53">
        <f t="shared" si="3"/>
        <v>0.28715527129392299</v>
      </c>
      <c r="E62" s="53">
        <f t="shared" si="5"/>
        <v>1.4857391834867626</v>
      </c>
      <c r="F62" s="54" t="s">
        <v>100</v>
      </c>
      <c r="G62" s="55">
        <v>2715531.97</v>
      </c>
    </row>
    <row r="63" spans="1:7" s="26" customFormat="1" ht="15" outlineLevel="1">
      <c r="A63" s="50" t="s">
        <v>101</v>
      </c>
      <c r="B63" s="51">
        <v>3235632.1654899996</v>
      </c>
      <c r="C63" s="52">
        <v>984598.0123099999</v>
      </c>
      <c r="D63" s="53">
        <f t="shared" si="3"/>
        <v>0.30429849931996017</v>
      </c>
      <c r="E63" s="53">
        <f t="shared" si="5"/>
        <v>0.92437121582774551</v>
      </c>
      <c r="F63" s="54" t="s">
        <v>102</v>
      </c>
      <c r="G63" s="55">
        <v>1065154.3400000001</v>
      </c>
    </row>
    <row r="64" spans="1:7" ht="15" outlineLevel="1">
      <c r="A64" s="63" t="s">
        <v>103</v>
      </c>
      <c r="B64" s="51">
        <v>8219435.4753799997</v>
      </c>
      <c r="C64" s="52">
        <v>2452310.6889999998</v>
      </c>
      <c r="D64" s="53">
        <f t="shared" ref="D64:D84" si="6">C64/B64</f>
        <v>0.29835512382152074</v>
      </c>
      <c r="E64" s="53">
        <f t="shared" si="5"/>
        <v>1.8020231268007889</v>
      </c>
      <c r="F64" s="54" t="s">
        <v>104</v>
      </c>
      <c r="G64" s="55">
        <v>1360865.27</v>
      </c>
    </row>
    <row r="65" spans="1:8" ht="30" outlineLevel="1">
      <c r="A65" s="63" t="s">
        <v>105</v>
      </c>
      <c r="B65" s="51">
        <v>1709.3340000000001</v>
      </c>
      <c r="C65" s="52">
        <v>0</v>
      </c>
      <c r="D65" s="53">
        <f t="shared" si="6"/>
        <v>0</v>
      </c>
      <c r="E65" s="53" t="e">
        <f t="shared" si="5"/>
        <v>#DIV/0!</v>
      </c>
      <c r="F65" s="54" t="s">
        <v>106</v>
      </c>
      <c r="G65" s="55">
        <v>0</v>
      </c>
    </row>
    <row r="66" spans="1:8" ht="20.25" customHeight="1" outlineLevel="1">
      <c r="A66" s="50" t="s">
        <v>107</v>
      </c>
      <c r="B66" s="51">
        <v>2240631.6190900002</v>
      </c>
      <c r="C66" s="52">
        <v>1262814.98823</v>
      </c>
      <c r="D66" s="53">
        <f t="shared" si="6"/>
        <v>0.56359777192775395</v>
      </c>
      <c r="E66" s="53">
        <f t="shared" ref="E66:E84" si="7">C66/G66</f>
        <v>1.0629956044373967</v>
      </c>
      <c r="F66" s="54" t="s">
        <v>108</v>
      </c>
      <c r="G66" s="55">
        <v>1187977.6200000001</v>
      </c>
    </row>
    <row r="67" spans="1:8" ht="15">
      <c r="A67" s="21" t="s">
        <v>109</v>
      </c>
      <c r="B67" s="57">
        <f>SUM(B68:B72)</f>
        <v>199045.83405</v>
      </c>
      <c r="C67" s="58">
        <f>SUM(C68:C72)</f>
        <v>88557.784339999998</v>
      </c>
      <c r="D67" s="48">
        <f t="shared" si="6"/>
        <v>0.44491151881005669</v>
      </c>
      <c r="E67" s="48">
        <f t="shared" si="7"/>
        <v>1.2788546908324649</v>
      </c>
      <c r="F67" s="44" t="s">
        <v>110</v>
      </c>
      <c r="G67" s="49">
        <f>SUM(G68:G72)</f>
        <v>69247.73</v>
      </c>
    </row>
    <row r="68" spans="1:8" ht="15" outlineLevel="1">
      <c r="A68" s="50" t="s">
        <v>111</v>
      </c>
      <c r="B68" s="51">
        <v>13140.95</v>
      </c>
      <c r="C68" s="52">
        <v>10670.234400000001</v>
      </c>
      <c r="D68" s="53">
        <f t="shared" si="6"/>
        <v>0.81198348673421639</v>
      </c>
      <c r="E68" s="53">
        <f t="shared" si="7"/>
        <v>5.352244382022473</v>
      </c>
      <c r="F68" s="54" t="s">
        <v>112</v>
      </c>
      <c r="G68" s="55">
        <v>1993.6</v>
      </c>
    </row>
    <row r="69" spans="1:8" s="26" customFormat="1" ht="15" outlineLevel="1">
      <c r="A69" s="50" t="s">
        <v>113</v>
      </c>
      <c r="B69" s="51">
        <v>12268.328369999999</v>
      </c>
      <c r="C69" s="52">
        <v>8.1</v>
      </c>
      <c r="D69" s="53">
        <f t="shared" si="6"/>
        <v>6.6023664803487817E-4</v>
      </c>
      <c r="E69" s="53" t="e">
        <f t="shared" si="7"/>
        <v>#DIV/0!</v>
      </c>
      <c r="F69" s="54" t="s">
        <v>114</v>
      </c>
      <c r="G69" s="56">
        <v>0</v>
      </c>
    </row>
    <row r="70" spans="1:8" ht="30" outlineLevel="1">
      <c r="A70" s="50" t="s">
        <v>115</v>
      </c>
      <c r="B70" s="51">
        <v>100022.59576</v>
      </c>
      <c r="C70" s="52">
        <v>48295.06134</v>
      </c>
      <c r="D70" s="53">
        <f>C70/B70</f>
        <v>0.482841511690838</v>
      </c>
      <c r="E70" s="53">
        <f t="shared" si="7"/>
        <v>1.0964829118480623</v>
      </c>
      <c r="F70" s="54" t="s">
        <v>116</v>
      </c>
      <c r="G70" s="55">
        <v>44045.43</v>
      </c>
    </row>
    <row r="71" spans="1:8" ht="30" outlineLevel="1">
      <c r="A71" s="50" t="s">
        <v>117</v>
      </c>
      <c r="B71" s="51">
        <v>206</v>
      </c>
      <c r="C71" s="52">
        <v>206</v>
      </c>
      <c r="D71" s="53">
        <f>C71/B71</f>
        <v>1</v>
      </c>
      <c r="E71" s="53" t="e">
        <f t="shared" si="7"/>
        <v>#DIV/0!</v>
      </c>
      <c r="F71" s="54" t="s">
        <v>118</v>
      </c>
      <c r="G71" s="64">
        <v>0</v>
      </c>
      <c r="H71" s="65"/>
    </row>
    <row r="72" spans="1:8" ht="15.75" customHeight="1">
      <c r="A72" s="50" t="s">
        <v>119</v>
      </c>
      <c r="B72" s="51">
        <v>73407.959919999994</v>
      </c>
      <c r="C72" s="52">
        <v>29378.388600000002</v>
      </c>
      <c r="D72" s="53">
        <f t="shared" si="6"/>
        <v>0.4002071251130882</v>
      </c>
      <c r="E72" s="53">
        <f t="shared" si="7"/>
        <v>1.2658351652613029</v>
      </c>
      <c r="F72" s="54" t="s">
        <v>120</v>
      </c>
      <c r="G72" s="55">
        <v>23208.7</v>
      </c>
    </row>
    <row r="73" spans="1:8" ht="15" outlineLevel="1">
      <c r="A73" s="21" t="s">
        <v>121</v>
      </c>
      <c r="B73" s="57">
        <f>SUM(B74:B81)</f>
        <v>64015424.186090015</v>
      </c>
      <c r="C73" s="58">
        <f>SUM(C74:C81)</f>
        <v>35947896.148719996</v>
      </c>
      <c r="D73" s="48">
        <f t="shared" si="6"/>
        <v>0.56155054201032939</v>
      </c>
      <c r="E73" s="48">
        <f t="shared" si="7"/>
        <v>1.1318443153356792</v>
      </c>
      <c r="F73" s="44" t="s">
        <v>122</v>
      </c>
      <c r="G73" s="49">
        <f>SUM(G74:G81)</f>
        <v>31760460.039999999</v>
      </c>
    </row>
    <row r="74" spans="1:8" ht="15" outlineLevel="1">
      <c r="A74" s="50" t="s">
        <v>123</v>
      </c>
      <c r="B74" s="51">
        <v>16477846.737709999</v>
      </c>
      <c r="C74" s="52">
        <v>9494100.4765799996</v>
      </c>
      <c r="D74" s="53">
        <f t="shared" si="6"/>
        <v>0.57617361222643815</v>
      </c>
      <c r="E74" s="53">
        <f t="shared" si="7"/>
        <v>1.0281155745808468</v>
      </c>
      <c r="F74" s="54" t="s">
        <v>124</v>
      </c>
      <c r="G74" s="55">
        <v>9234468.0999999996</v>
      </c>
    </row>
    <row r="75" spans="1:8" ht="15" outlineLevel="1">
      <c r="A75" s="50" t="s">
        <v>125</v>
      </c>
      <c r="B75" s="51">
        <v>32910273.70338</v>
      </c>
      <c r="C75" s="52">
        <v>18119527.18668</v>
      </c>
      <c r="D75" s="53">
        <f t="shared" si="6"/>
        <v>0.55057357924127692</v>
      </c>
      <c r="E75" s="53">
        <f t="shared" si="7"/>
        <v>1.1524632886615584</v>
      </c>
      <c r="F75" s="54" t="s">
        <v>126</v>
      </c>
      <c r="G75" s="55">
        <v>15722433.300000001</v>
      </c>
    </row>
    <row r="76" spans="1:8" ht="15" outlineLevel="1">
      <c r="A76" s="50" t="s">
        <v>127</v>
      </c>
      <c r="B76" s="51">
        <v>3990838.8044099999</v>
      </c>
      <c r="C76" s="52">
        <v>2383491.4545399998</v>
      </c>
      <c r="D76" s="53">
        <f t="shared" si="6"/>
        <v>0.59724072340535739</v>
      </c>
      <c r="E76" s="53">
        <f t="shared" si="7"/>
        <v>1.0934775463914614</v>
      </c>
      <c r="F76" s="54" t="s">
        <v>128</v>
      </c>
      <c r="G76" s="55">
        <v>2179735.16</v>
      </c>
    </row>
    <row r="77" spans="1:8" ht="15" outlineLevel="1">
      <c r="A77" s="50" t="s">
        <v>129</v>
      </c>
      <c r="B77" s="51">
        <v>5987062.3799999999</v>
      </c>
      <c r="C77" s="52">
        <v>3488033.9313300001</v>
      </c>
      <c r="D77" s="53">
        <f t="shared" si="6"/>
        <v>0.5825952211525145</v>
      </c>
      <c r="E77" s="53">
        <f t="shared" si="7"/>
        <v>1.406029743161336</v>
      </c>
      <c r="F77" s="54" t="s">
        <v>130</v>
      </c>
      <c r="G77" s="55">
        <v>2480768.2400000002</v>
      </c>
    </row>
    <row r="78" spans="1:8" ht="30" outlineLevel="1">
      <c r="A78" s="50" t="s">
        <v>131</v>
      </c>
      <c r="B78" s="51">
        <v>210875.39</v>
      </c>
      <c r="C78" s="52">
        <v>112672.88793000001</v>
      </c>
      <c r="D78" s="53">
        <f t="shared" si="6"/>
        <v>0.5343102764623221</v>
      </c>
      <c r="E78" s="53">
        <f t="shared" si="7"/>
        <v>1.0897501688697104</v>
      </c>
      <c r="F78" s="54" t="s">
        <v>132</v>
      </c>
      <c r="G78" s="55">
        <v>103393.32</v>
      </c>
    </row>
    <row r="79" spans="1:8" ht="15" outlineLevel="1">
      <c r="A79" s="50" t="s">
        <v>133</v>
      </c>
      <c r="B79" s="51">
        <v>247392.88</v>
      </c>
      <c r="C79" s="52">
        <v>142818.43</v>
      </c>
      <c r="D79" s="53">
        <f t="shared" si="6"/>
        <v>0.57729401913264433</v>
      </c>
      <c r="E79" s="53">
        <f t="shared" si="7"/>
        <v>1.1661365158981951</v>
      </c>
      <c r="F79" s="54" t="s">
        <v>134</v>
      </c>
      <c r="G79" s="55">
        <v>122471.45</v>
      </c>
    </row>
    <row r="80" spans="1:8" ht="15" outlineLevel="1">
      <c r="A80" s="50" t="s">
        <v>135</v>
      </c>
      <c r="B80" s="51">
        <v>1731608.0385699999</v>
      </c>
      <c r="C80" s="52">
        <v>809601.44134999998</v>
      </c>
      <c r="D80" s="53">
        <f t="shared" si="6"/>
        <v>0.46754312945935889</v>
      </c>
      <c r="E80" s="53">
        <f t="shared" si="7"/>
        <v>1.4108802853479383</v>
      </c>
      <c r="F80" s="54" t="s">
        <v>136</v>
      </c>
      <c r="G80" s="55">
        <v>573827.17000000004</v>
      </c>
    </row>
    <row r="81" spans="1:7" ht="15">
      <c r="A81" s="50" t="s">
        <v>137</v>
      </c>
      <c r="B81" s="51">
        <v>2459526.25202</v>
      </c>
      <c r="C81" s="52">
        <v>1397650.3403099999</v>
      </c>
      <c r="D81" s="53">
        <f t="shared" si="6"/>
        <v>0.56825998062111138</v>
      </c>
      <c r="E81" s="53">
        <f t="shared" si="7"/>
        <v>1.0404112873338134</v>
      </c>
      <c r="F81" s="54" t="s">
        <v>138</v>
      </c>
      <c r="G81" s="55">
        <v>1343363.3</v>
      </c>
    </row>
    <row r="82" spans="1:7" ht="15" outlineLevel="1">
      <c r="A82" s="21" t="s">
        <v>139</v>
      </c>
      <c r="B82" s="57">
        <f>SUM(B83:B85)</f>
        <v>13934013.604619998</v>
      </c>
      <c r="C82" s="58">
        <f>SUM(C83:C85)</f>
        <v>6545148.8152799997</v>
      </c>
      <c r="D82" s="48">
        <f t="shared" si="6"/>
        <v>0.46972458912411802</v>
      </c>
      <c r="E82" s="48">
        <f t="shared" si="7"/>
        <v>1.393925475487038</v>
      </c>
      <c r="F82" s="44" t="s">
        <v>140</v>
      </c>
      <c r="G82" s="49">
        <f>SUM(G83:G85)</f>
        <v>4695479.7300000004</v>
      </c>
    </row>
    <row r="83" spans="1:7" ht="15" outlineLevel="1">
      <c r="A83" s="50" t="s">
        <v>141</v>
      </c>
      <c r="B83" s="51">
        <v>11265743.52722</v>
      </c>
      <c r="C83" s="52">
        <v>5266642.0455799997</v>
      </c>
      <c r="D83" s="53">
        <f t="shared" si="6"/>
        <v>0.46749174014612305</v>
      </c>
      <c r="E83" s="53">
        <f t="shared" si="7"/>
        <v>1.2012860143754234</v>
      </c>
      <c r="F83" s="54" t="s">
        <v>142</v>
      </c>
      <c r="G83" s="55">
        <v>4384169.95</v>
      </c>
    </row>
    <row r="84" spans="1:7" ht="15" outlineLevel="1">
      <c r="A84" s="50" t="s">
        <v>143</v>
      </c>
      <c r="B84" s="51">
        <v>1657.3592200000001</v>
      </c>
      <c r="C84" s="52">
        <v>1244.34257</v>
      </c>
      <c r="D84" s="53">
        <f t="shared" si="6"/>
        <v>0.75079835136766548</v>
      </c>
      <c r="E84" s="53">
        <f t="shared" si="7"/>
        <v>1.4780170685354557</v>
      </c>
      <c r="F84" s="54" t="s">
        <v>144</v>
      </c>
      <c r="G84" s="55">
        <v>841.9</v>
      </c>
    </row>
    <row r="85" spans="1:7" ht="15">
      <c r="A85" s="50" t="s">
        <v>145</v>
      </c>
      <c r="B85" s="51">
        <v>2666612.7181799999</v>
      </c>
      <c r="C85" s="52">
        <v>1277262.4271300002</v>
      </c>
      <c r="D85" s="53">
        <f t="shared" ref="D85:D98" si="8">C85/B85</f>
        <v>0.47898310032877572</v>
      </c>
      <c r="E85" s="53">
        <f t="shared" ref="E85:E111" si="9">C85/G85</f>
        <v>4.1139921692704577</v>
      </c>
      <c r="F85" s="54" t="s">
        <v>146</v>
      </c>
      <c r="G85" s="55">
        <v>310467.88</v>
      </c>
    </row>
    <row r="86" spans="1:7" ht="15" outlineLevel="1">
      <c r="A86" s="21" t="s">
        <v>147</v>
      </c>
      <c r="B86" s="57">
        <f>SUM(B87:B94)</f>
        <v>25053983.978349995</v>
      </c>
      <c r="C86" s="58">
        <f>SUM(C87:C94)</f>
        <v>11126485.62197</v>
      </c>
      <c r="D86" s="48">
        <f t="shared" si="8"/>
        <v>0.44410045251025854</v>
      </c>
      <c r="E86" s="48">
        <f t="shared" si="9"/>
        <v>1.5227262227515579</v>
      </c>
      <c r="F86" s="44" t="s">
        <v>148</v>
      </c>
      <c r="G86" s="49">
        <f>SUM(G87:G94)</f>
        <v>7306950.8200000003</v>
      </c>
    </row>
    <row r="87" spans="1:7" ht="15" outlineLevel="1">
      <c r="A87" s="50" t="s">
        <v>149</v>
      </c>
      <c r="B87" s="51">
        <v>9540896.4202999994</v>
      </c>
      <c r="C87" s="52">
        <v>3578993.0955400001</v>
      </c>
      <c r="D87" s="53">
        <f t="shared" si="8"/>
        <v>0.37512126092523534</v>
      </c>
      <c r="E87" s="53">
        <f t="shared" si="9"/>
        <v>1.818678665527752</v>
      </c>
      <c r="F87" s="54" t="s">
        <v>150</v>
      </c>
      <c r="G87" s="55">
        <v>1967908.44</v>
      </c>
    </row>
    <row r="88" spans="1:7" ht="15" outlineLevel="1">
      <c r="A88" s="50" t="s">
        <v>151</v>
      </c>
      <c r="B88" s="51">
        <v>11813692.80105</v>
      </c>
      <c r="C88" s="52">
        <v>6002101.8273900002</v>
      </c>
      <c r="D88" s="53">
        <f t="shared" si="8"/>
        <v>0.50806313728223351</v>
      </c>
      <c r="E88" s="53">
        <f t="shared" si="9"/>
        <v>1.7318635213101945</v>
      </c>
      <c r="F88" s="54" t="s">
        <v>152</v>
      </c>
      <c r="G88" s="55">
        <v>3465689.85</v>
      </c>
    </row>
    <row r="89" spans="1:7" ht="15" outlineLevel="1">
      <c r="A89" s="50" t="s">
        <v>153</v>
      </c>
      <c r="B89" s="51">
        <v>243882.448</v>
      </c>
      <c r="C89" s="52">
        <v>124366.53015000001</v>
      </c>
      <c r="D89" s="53">
        <f t="shared" si="8"/>
        <v>0.50994457030380469</v>
      </c>
      <c r="E89" s="53">
        <f t="shared" si="9"/>
        <v>1.0467949870108619</v>
      </c>
      <c r="F89" s="54" t="s">
        <v>154</v>
      </c>
      <c r="G89" s="55">
        <v>118806.96</v>
      </c>
    </row>
    <row r="90" spans="1:7" ht="15" outlineLevel="1">
      <c r="A90" s="50" t="s">
        <v>155</v>
      </c>
      <c r="B90" s="51">
        <v>477038.05500000005</v>
      </c>
      <c r="C90" s="52">
        <v>285469.08974999998</v>
      </c>
      <c r="D90" s="53">
        <f t="shared" si="8"/>
        <v>0.59841995152776639</v>
      </c>
      <c r="E90" s="53">
        <f t="shared" si="9"/>
        <v>1.1119140990160188</v>
      </c>
      <c r="F90" s="54" t="s">
        <v>156</v>
      </c>
      <c r="G90" s="55">
        <v>256736.64000000001</v>
      </c>
    </row>
    <row r="91" spans="1:7" ht="15" outlineLevel="1">
      <c r="A91" s="50" t="s">
        <v>157</v>
      </c>
      <c r="B91" s="51">
        <v>256412.38</v>
      </c>
      <c r="C91" s="52">
        <v>150486.90992999999</v>
      </c>
      <c r="D91" s="53">
        <f t="shared" si="8"/>
        <v>0.58689408807016252</v>
      </c>
      <c r="E91" s="53">
        <f t="shared" si="9"/>
        <v>1.5073890014937972</v>
      </c>
      <c r="F91" s="54" t="s">
        <v>158</v>
      </c>
      <c r="G91" s="55">
        <v>99832.83</v>
      </c>
    </row>
    <row r="92" spans="1:7" ht="30" outlineLevel="1">
      <c r="A92" s="50" t="s">
        <v>159</v>
      </c>
      <c r="B92" s="51">
        <v>295847.21000000002</v>
      </c>
      <c r="C92" s="52">
        <v>170563.35281000001</v>
      </c>
      <c r="D92" s="53">
        <f t="shared" si="8"/>
        <v>0.57652513542378847</v>
      </c>
      <c r="E92" s="53">
        <f t="shared" si="9"/>
        <v>1.0760675928892862</v>
      </c>
      <c r="F92" s="54" t="s">
        <v>160</v>
      </c>
      <c r="G92" s="55">
        <v>158506.17000000001</v>
      </c>
    </row>
    <row r="93" spans="1:7" ht="15" outlineLevel="1">
      <c r="A93" s="50" t="s">
        <v>161</v>
      </c>
      <c r="B93" s="51">
        <v>18367.741999999998</v>
      </c>
      <c r="C93" s="52">
        <v>8443.2955600000005</v>
      </c>
      <c r="D93" s="53">
        <f t="shared" si="8"/>
        <v>0.45968064882444459</v>
      </c>
      <c r="E93" s="53">
        <f t="shared" si="9"/>
        <v>1.0496023957395815</v>
      </c>
      <c r="F93" s="54" t="s">
        <v>162</v>
      </c>
      <c r="G93" s="55">
        <v>8044.28</v>
      </c>
    </row>
    <row r="94" spans="1:7" ht="15">
      <c r="A94" s="50" t="s">
        <v>163</v>
      </c>
      <c r="B94" s="51">
        <v>2407846.9219999998</v>
      </c>
      <c r="C94" s="52">
        <v>806061.52084000001</v>
      </c>
      <c r="D94" s="53">
        <f t="shared" si="8"/>
        <v>0.33476443767051073</v>
      </c>
      <c r="E94" s="53">
        <f t="shared" si="9"/>
        <v>0.65457587377686999</v>
      </c>
      <c r="F94" s="54" t="s">
        <v>164</v>
      </c>
      <c r="G94" s="55">
        <v>1231425.6499999999</v>
      </c>
    </row>
    <row r="95" spans="1:7" ht="15" outlineLevel="1">
      <c r="A95" s="21" t="s">
        <v>165</v>
      </c>
      <c r="B95" s="57">
        <f>SUM(B96:B100)</f>
        <v>51768197.724470012</v>
      </c>
      <c r="C95" s="58">
        <f>SUM(C96:C100)</f>
        <v>28640592.570350002</v>
      </c>
      <c r="D95" s="48">
        <f t="shared" si="8"/>
        <v>0.55324685481202385</v>
      </c>
      <c r="E95" s="48">
        <f t="shared" si="9"/>
        <v>1.0448770859316794</v>
      </c>
      <c r="F95" s="44" t="s">
        <v>166</v>
      </c>
      <c r="G95" s="49">
        <f>SUM(G96:G100)</f>
        <v>27410489.670000002</v>
      </c>
    </row>
    <row r="96" spans="1:7" ht="15" outlineLevel="1">
      <c r="A96" s="50" t="s">
        <v>167</v>
      </c>
      <c r="B96" s="51">
        <v>526482.52081999998</v>
      </c>
      <c r="C96" s="52">
        <v>251526.08363000001</v>
      </c>
      <c r="D96" s="53">
        <f t="shared" si="8"/>
        <v>0.47774821325168876</v>
      </c>
      <c r="E96" s="53">
        <f t="shared" si="9"/>
        <v>0.91313396511536504</v>
      </c>
      <c r="F96" s="54" t="s">
        <v>168</v>
      </c>
      <c r="G96" s="55">
        <v>275453.65000000002</v>
      </c>
    </row>
    <row r="97" spans="1:7" ht="15" outlineLevel="1">
      <c r="A97" s="50" t="s">
        <v>169</v>
      </c>
      <c r="B97" s="51">
        <v>4683390.83</v>
      </c>
      <c r="C97" s="52">
        <v>2382024.4374699998</v>
      </c>
      <c r="D97" s="53">
        <f t="shared" si="8"/>
        <v>0.50861107345807388</v>
      </c>
      <c r="E97" s="53">
        <f t="shared" si="9"/>
        <v>1.1051232908825437</v>
      </c>
      <c r="F97" s="54" t="s">
        <v>170</v>
      </c>
      <c r="G97" s="55">
        <v>2155437.73</v>
      </c>
    </row>
    <row r="98" spans="1:7" ht="15" outlineLevel="1">
      <c r="A98" s="50" t="s">
        <v>171</v>
      </c>
      <c r="B98" s="51">
        <v>26603530.335090004</v>
      </c>
      <c r="C98" s="52">
        <v>15486408.78242</v>
      </c>
      <c r="D98" s="53">
        <f t="shared" si="8"/>
        <v>0.58211856048268362</v>
      </c>
      <c r="E98" s="53">
        <f t="shared" si="9"/>
        <v>1.0720387145991463</v>
      </c>
      <c r="F98" s="54" t="s">
        <v>172</v>
      </c>
      <c r="G98" s="55">
        <v>14445755.15</v>
      </c>
    </row>
    <row r="99" spans="1:7" ht="15" outlineLevel="1">
      <c r="A99" s="50" t="s">
        <v>173</v>
      </c>
      <c r="B99" s="51">
        <v>18672061.175120004</v>
      </c>
      <c r="C99" s="52">
        <v>9943419.6466899998</v>
      </c>
      <c r="D99" s="53">
        <f t="shared" ref="D99:D111" si="10">C99/B99</f>
        <v>0.53252929890457557</v>
      </c>
      <c r="E99" s="53">
        <f t="shared" si="9"/>
        <v>1.0011639740791654</v>
      </c>
      <c r="F99" s="54" t="s">
        <v>174</v>
      </c>
      <c r="G99" s="55">
        <v>9931859.2200000007</v>
      </c>
    </row>
    <row r="100" spans="1:7" ht="15">
      <c r="A100" s="50" t="s">
        <v>175</v>
      </c>
      <c r="B100" s="51">
        <v>1282732.86344</v>
      </c>
      <c r="C100" s="52">
        <v>577213.62014000001</v>
      </c>
      <c r="D100" s="53">
        <f>C100/B100</f>
        <v>0.44998739534281784</v>
      </c>
      <c r="E100" s="53">
        <f t="shared" si="9"/>
        <v>0.95885222339493714</v>
      </c>
      <c r="F100" s="54" t="s">
        <v>176</v>
      </c>
      <c r="G100" s="55">
        <v>601983.92000000004</v>
      </c>
    </row>
    <row r="101" spans="1:7" ht="15" outlineLevel="1">
      <c r="A101" s="21" t="s">
        <v>177</v>
      </c>
      <c r="B101" s="57">
        <f>SUM(B102:B105)</f>
        <v>6560170.7296900004</v>
      </c>
      <c r="C101" s="58">
        <f>SUM(C102:C105)</f>
        <v>3166675.4679399999</v>
      </c>
      <c r="D101" s="48">
        <f t="shared" si="10"/>
        <v>0.48271235588553663</v>
      </c>
      <c r="E101" s="48">
        <f t="shared" si="9"/>
        <v>1.1720420224530674</v>
      </c>
      <c r="F101" s="44" t="s">
        <v>178</v>
      </c>
      <c r="G101" s="49">
        <f>SUM(G102:G105)</f>
        <v>2701844.65</v>
      </c>
    </row>
    <row r="102" spans="1:7" ht="15" outlineLevel="1">
      <c r="A102" s="50" t="s">
        <v>179</v>
      </c>
      <c r="B102" s="51">
        <v>2252039.30516</v>
      </c>
      <c r="C102" s="52">
        <v>1174356.2978599998</v>
      </c>
      <c r="D102" s="53">
        <f t="shared" si="10"/>
        <v>0.52146349984622742</v>
      </c>
      <c r="E102" s="53">
        <f t="shared" si="9"/>
        <v>1.2135273842375895</v>
      </c>
      <c r="F102" s="54" t="s">
        <v>180</v>
      </c>
      <c r="G102" s="55">
        <v>967721.3</v>
      </c>
    </row>
    <row r="103" spans="1:7" ht="15" outlineLevel="1">
      <c r="A103" s="50" t="s">
        <v>181</v>
      </c>
      <c r="B103" s="51">
        <v>1600988.98328</v>
      </c>
      <c r="C103" s="52">
        <v>717984.74684000004</v>
      </c>
      <c r="D103" s="53">
        <f t="shared" si="10"/>
        <v>0.44846326510569767</v>
      </c>
      <c r="E103" s="53">
        <f t="shared" si="9"/>
        <v>1.1028995273744711</v>
      </c>
      <c r="F103" s="54" t="s">
        <v>182</v>
      </c>
      <c r="G103" s="55">
        <v>650997.42000000004</v>
      </c>
    </row>
    <row r="104" spans="1:7" ht="15" outlineLevel="1">
      <c r="A104" s="50" t="s">
        <v>183</v>
      </c>
      <c r="B104" s="51">
        <v>2496684.3629399999</v>
      </c>
      <c r="C104" s="52">
        <v>1161115.72768</v>
      </c>
      <c r="D104" s="53">
        <f t="shared" si="10"/>
        <v>0.46506308322959761</v>
      </c>
      <c r="E104" s="53">
        <f t="shared" si="9"/>
        <v>1.1727532632268485</v>
      </c>
      <c r="F104" s="54" t="s">
        <v>184</v>
      </c>
      <c r="G104" s="55">
        <v>990076.74</v>
      </c>
    </row>
    <row r="105" spans="1:7" ht="15">
      <c r="A105" s="50" t="s">
        <v>185</v>
      </c>
      <c r="B105" s="51">
        <v>210458.07831000001</v>
      </c>
      <c r="C105" s="52">
        <v>113218.69556000001</v>
      </c>
      <c r="D105" s="53">
        <f t="shared" si="10"/>
        <v>0.53796317285208417</v>
      </c>
      <c r="E105" s="53">
        <f t="shared" si="9"/>
        <v>1.2167617532189157</v>
      </c>
      <c r="F105" s="54" t="s">
        <v>186</v>
      </c>
      <c r="G105" s="55">
        <v>93049.19</v>
      </c>
    </row>
    <row r="106" spans="1:7" ht="15" outlineLevel="1">
      <c r="A106" s="21" t="s">
        <v>187</v>
      </c>
      <c r="B106" s="57">
        <f>SUM(B107:B109)</f>
        <v>58905.917370000003</v>
      </c>
      <c r="C106" s="58">
        <f>SUM(C107:C109)</f>
        <v>37322.792139999998</v>
      </c>
      <c r="D106" s="48">
        <f t="shared" si="10"/>
        <v>0.6336000491354371</v>
      </c>
      <c r="E106" s="48">
        <f t="shared" si="9"/>
        <v>0.97190063554213257</v>
      </c>
      <c r="F106" s="44" t="s">
        <v>188</v>
      </c>
      <c r="G106" s="49">
        <f>SUM(G107:G109)</f>
        <v>38401.86</v>
      </c>
    </row>
    <row r="107" spans="1:7" ht="15" outlineLevel="1">
      <c r="A107" s="50" t="s">
        <v>189</v>
      </c>
      <c r="B107" s="51">
        <v>19275.593000000001</v>
      </c>
      <c r="C107" s="52">
        <v>12310.680329999999</v>
      </c>
      <c r="D107" s="53">
        <f t="shared" si="10"/>
        <v>0.63866674970777804</v>
      </c>
      <c r="E107" s="53">
        <f t="shared" si="9"/>
        <v>1.2607743993986305</v>
      </c>
      <c r="F107" s="54" t="s">
        <v>190</v>
      </c>
      <c r="G107" s="55">
        <v>9764.3799999999992</v>
      </c>
    </row>
    <row r="108" spans="1:7" ht="15" outlineLevel="1">
      <c r="A108" s="50" t="s">
        <v>191</v>
      </c>
      <c r="B108" s="51">
        <v>38883.045140000002</v>
      </c>
      <c r="C108" s="52">
        <v>24741.971399999999</v>
      </c>
      <c r="D108" s="53">
        <f t="shared" si="10"/>
        <v>0.63631773979932682</v>
      </c>
      <c r="E108" s="53">
        <f t="shared" si="9"/>
        <v>0.87746541930390687</v>
      </c>
      <c r="F108" s="54" t="s">
        <v>192</v>
      </c>
      <c r="G108" s="55">
        <v>28197.09</v>
      </c>
    </row>
    <row r="109" spans="1:7" s="26" customFormat="1" ht="15">
      <c r="A109" s="50" t="s">
        <v>193</v>
      </c>
      <c r="B109" s="51">
        <v>747.27922999999998</v>
      </c>
      <c r="C109" s="52">
        <v>270.14040999999997</v>
      </c>
      <c r="D109" s="53">
        <f>C109/B109</f>
        <v>0.36149861946517631</v>
      </c>
      <c r="E109" s="53">
        <f t="shared" si="9"/>
        <v>0.61341177138445468</v>
      </c>
      <c r="F109" s="54" t="s">
        <v>194</v>
      </c>
      <c r="G109" s="55">
        <v>440.39</v>
      </c>
    </row>
    <row r="110" spans="1:7" ht="30" outlineLevel="1">
      <c r="A110" s="21" t="s">
        <v>195</v>
      </c>
      <c r="B110" s="57">
        <f>SUM(B111)</f>
        <v>346428.52</v>
      </c>
      <c r="C110" s="58">
        <f>SUM(C111)</f>
        <v>6012.3287699999992</v>
      </c>
      <c r="D110" s="48">
        <f t="shared" si="10"/>
        <v>1.7355178407366688E-2</v>
      </c>
      <c r="E110" s="48">
        <f t="shared" si="9"/>
        <v>2.7856812001125882E-2</v>
      </c>
      <c r="F110" s="44" t="s">
        <v>196</v>
      </c>
      <c r="G110" s="59">
        <f>SUM(G111)</f>
        <v>215829.75</v>
      </c>
    </row>
    <row r="111" spans="1:7" ht="30">
      <c r="A111" s="50" t="s">
        <v>197</v>
      </c>
      <c r="B111" s="66">
        <v>346428.52</v>
      </c>
      <c r="C111" s="52">
        <v>6012.3287699999992</v>
      </c>
      <c r="D111" s="53">
        <f t="shared" si="10"/>
        <v>1.7355178407366688E-2</v>
      </c>
      <c r="E111" s="53">
        <f t="shared" si="9"/>
        <v>2.7856812001125882E-2</v>
      </c>
      <c r="F111" s="54" t="s">
        <v>198</v>
      </c>
      <c r="G111" s="67">
        <v>215829.75</v>
      </c>
    </row>
    <row r="112" spans="1:7" ht="45" outlineLevel="1">
      <c r="A112" s="21" t="s">
        <v>199</v>
      </c>
      <c r="B112" s="68">
        <f>SUM(B113:B115)</f>
        <v>0</v>
      </c>
      <c r="C112" s="58">
        <f>SUM(C113:C114)</f>
        <v>0</v>
      </c>
      <c r="D112" s="48" t="e">
        <f>C112/B112</f>
        <v>#DIV/0!</v>
      </c>
      <c r="E112" s="48" t="e">
        <f>C112/G112</f>
        <v>#DIV/0!</v>
      </c>
      <c r="F112" s="44" t="s">
        <v>200</v>
      </c>
      <c r="G112" s="59">
        <v>0</v>
      </c>
    </row>
    <row r="113" spans="1:7" ht="30" outlineLevel="1">
      <c r="A113" s="50" t="s">
        <v>201</v>
      </c>
      <c r="B113" s="69">
        <v>0</v>
      </c>
      <c r="C113" s="70">
        <v>0</v>
      </c>
      <c r="D113" s="53" t="e">
        <f>C113/B113</f>
        <v>#DIV/0!</v>
      </c>
      <c r="E113" s="53" t="e">
        <f>C113/G113</f>
        <v>#DIV/0!</v>
      </c>
      <c r="F113" s="71">
        <v>1401</v>
      </c>
      <c r="G113" s="72">
        <v>0</v>
      </c>
    </row>
    <row r="114" spans="1:7" ht="15" outlineLevel="1">
      <c r="A114" s="50" t="s">
        <v>202</v>
      </c>
      <c r="B114" s="73">
        <v>0</v>
      </c>
      <c r="C114" s="74">
        <v>0</v>
      </c>
      <c r="D114" s="53" t="e">
        <f>C114/B114</f>
        <v>#DIV/0!</v>
      </c>
      <c r="E114" s="53" t="e">
        <f>C114/G114</f>
        <v>#DIV/0!</v>
      </c>
      <c r="F114" s="71">
        <v>1402</v>
      </c>
      <c r="G114" s="72">
        <v>0</v>
      </c>
    </row>
    <row r="115" spans="1:7" ht="15">
      <c r="A115" s="50" t="s">
        <v>203</v>
      </c>
      <c r="B115" s="73"/>
      <c r="C115" s="75"/>
      <c r="D115" s="53" t="e">
        <f>C115/B115</f>
        <v>#DIV/0!</v>
      </c>
      <c r="E115" s="53" t="e">
        <f>C115/G115</f>
        <v>#DIV/0!</v>
      </c>
      <c r="F115" s="71">
        <v>1403</v>
      </c>
      <c r="G115" s="72">
        <v>0</v>
      </c>
    </row>
    <row r="116" spans="1:7" ht="15">
      <c r="A116" s="15" t="s">
        <v>204</v>
      </c>
      <c r="B116" s="16">
        <f>B4-B29</f>
        <v>-37829862.126460016</v>
      </c>
      <c r="C116" s="16">
        <f>C4-C29</f>
        <v>20872458.955219969</v>
      </c>
      <c r="D116" s="18"/>
      <c r="E116" s="18"/>
      <c r="F116" s="76"/>
      <c r="G116" s="77"/>
    </row>
    <row r="117" spans="1:7">
      <c r="B117" s="78"/>
      <c r="C117" s="79"/>
      <c r="G117" s="80"/>
    </row>
    <row r="118" spans="1:7">
      <c r="A118" s="4"/>
      <c r="E118" s="81"/>
      <c r="F118" s="82"/>
      <c r="G118" s="83"/>
    </row>
    <row r="119" spans="1:7">
      <c r="A119" s="4"/>
      <c r="E119" s="81"/>
      <c r="F119" s="82"/>
      <c r="G119" s="83"/>
    </row>
    <row r="120" spans="1:7">
      <c r="A120" s="4"/>
      <c r="E120" s="81"/>
      <c r="F120" s="82"/>
      <c r="G120" s="83"/>
    </row>
    <row r="121" spans="1:7">
      <c r="A121" s="4"/>
      <c r="E121" s="81"/>
      <c r="F121" s="82"/>
      <c r="G121" s="83"/>
    </row>
    <row r="122" spans="1:7">
      <c r="A122" s="4"/>
      <c r="E122" s="81"/>
      <c r="F122" s="82"/>
      <c r="G122" s="83"/>
    </row>
    <row r="123" spans="1:7">
      <c r="A123" s="4"/>
      <c r="E123" s="81"/>
      <c r="F123" s="82"/>
      <c r="G123" s="83"/>
    </row>
    <row r="124" spans="1:7">
      <c r="A124" s="4"/>
      <c r="E124" s="81"/>
      <c r="F124" s="82"/>
      <c r="G124" s="83"/>
    </row>
    <row r="125" spans="1:7">
      <c r="A125" s="4"/>
      <c r="E125" s="81"/>
      <c r="F125" s="82"/>
      <c r="G125" s="83"/>
    </row>
    <row r="126" spans="1:7">
      <c r="A126" s="4"/>
      <c r="E126" s="81"/>
      <c r="F126" s="82"/>
      <c r="G126" s="83"/>
    </row>
    <row r="127" spans="1:7">
      <c r="A127" s="4"/>
      <c r="E127" s="81"/>
      <c r="F127" s="82"/>
      <c r="G127" s="83"/>
    </row>
    <row r="128" spans="1:7">
      <c r="A128" s="4"/>
      <c r="E128" s="81"/>
      <c r="F128" s="82"/>
      <c r="G128" s="83"/>
    </row>
    <row r="129" spans="1:7">
      <c r="A129" s="4"/>
      <c r="E129" s="81"/>
      <c r="F129" s="82"/>
      <c r="G129" s="83"/>
    </row>
    <row r="130" spans="1:7">
      <c r="A130" s="4"/>
      <c r="E130" s="81"/>
      <c r="F130" s="82"/>
      <c r="G130" s="83"/>
    </row>
    <row r="131" spans="1:7">
      <c r="A131" s="4"/>
      <c r="E131" s="81"/>
      <c r="F131" s="82"/>
      <c r="G131" s="83"/>
    </row>
    <row r="132" spans="1:7">
      <c r="A132" s="4"/>
      <c r="E132" s="81"/>
      <c r="F132" s="82"/>
    </row>
    <row r="133" spans="1:7">
      <c r="A133" s="4"/>
      <c r="E133" s="81"/>
      <c r="F133" s="82"/>
    </row>
  </sheetData>
  <sheetProtection selectLockedCells="1" selectUnlockedCells="1"/>
  <mergeCells count="3">
    <mergeCell ref="A1:E1"/>
    <mergeCell ref="A2:A3"/>
    <mergeCell ref="B2:E2"/>
  </mergeCells>
  <pageMargins left="0.2361111111111111" right="0" top="0" bottom="0" header="0.51180555555555551" footer="0.51180555555555551"/>
  <pageSetup paperSize="9" scale="64" firstPageNumber="0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Бюджет</vt:lpstr>
      <vt:lpstr>Бюджет!Excel_BuiltIn__FilterDatabase</vt:lpstr>
      <vt:lpstr>Бюджет!Print_Area</vt:lpstr>
      <vt:lpstr>Бюджет!Print_Titles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Григорчук Сергей Сергеевич</dc:creator>
  <cp:lastModifiedBy>Microsoft Office User</cp:lastModifiedBy>
  <dcterms:created xsi:type="dcterms:W3CDTF">2022-08-26T08:40:54Z</dcterms:created>
  <dcterms:modified xsi:type="dcterms:W3CDTF">2022-08-26T10:37:49Z</dcterms:modified>
</cp:coreProperties>
</file>