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budget_execution/din/"/>
    </mc:Choice>
  </mc:AlternateContent>
  <xr:revisionPtr revIDLastSave="0" documentId="13_ncr:1_{5F1099B0-4D90-2346-8A29-F4363196EE4C}" xr6:coauthVersionLast="47" xr6:coauthVersionMax="47" xr10:uidLastSave="{00000000-0000-0000-0000-000000000000}"/>
  <bookViews>
    <workbookView xWindow="0" yWindow="500" windowWidth="16380" windowHeight="8200" tabRatio="500" xr2:uid="{00000000-000D-0000-FFFF-FFFF00000000}"/>
  </bookViews>
  <sheets>
    <sheet name="Бюджет" sheetId="1" r:id="rId1"/>
  </sheets>
  <definedNames>
    <definedName name="__xlnm.Print_Area" localSheetId="0">Бюджет!$A$1:$G$116</definedName>
    <definedName name="__xlnm.Print_Titles" localSheetId="0">Бюджет!$2:$3</definedName>
    <definedName name="Excel_BuiltIn__FilterDatabase" localSheetId="0">Бюджет!$A$4:$G$116</definedName>
    <definedName name="_xlnm.Print_Area" localSheetId="0">Бюджет!$A$1:$G$116</definedName>
    <definedName name="_xlnm.Print_Titles" localSheetId="0">Бюджет!$2:$3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G4" i="1"/>
  <c r="E4" i="1" s="1"/>
  <c r="B5" i="1"/>
  <c r="B4" i="1" s="1"/>
  <c r="D4" i="1" s="1"/>
  <c r="E5" i="1"/>
  <c r="B6" i="1"/>
  <c r="C6" i="1"/>
  <c r="D6" i="1"/>
  <c r="E6" i="1"/>
  <c r="D7" i="1"/>
  <c r="E7" i="1"/>
  <c r="B8" i="1"/>
  <c r="D8" i="1"/>
  <c r="E8" i="1"/>
  <c r="B9" i="1"/>
  <c r="D9" i="1"/>
  <c r="E9" i="1"/>
  <c r="B10" i="1"/>
  <c r="D10" i="1" s="1"/>
  <c r="E10" i="1"/>
  <c r="D11" i="1"/>
  <c r="E11" i="1"/>
  <c r="D12" i="1"/>
  <c r="E12" i="1"/>
  <c r="D13" i="1"/>
  <c r="E13" i="1"/>
  <c r="D14" i="1"/>
  <c r="E14" i="1"/>
  <c r="B15" i="1"/>
  <c r="D15" i="1" s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B23" i="1"/>
  <c r="D23" i="1" s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C31" i="1"/>
  <c r="E31" i="1"/>
  <c r="G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B41" i="1"/>
  <c r="B31" i="1" s="1"/>
  <c r="E41" i="1"/>
  <c r="B42" i="1"/>
  <c r="C42" i="1"/>
  <c r="D42" i="1" s="1"/>
  <c r="G42" i="1"/>
  <c r="D43" i="1"/>
  <c r="E43" i="1"/>
  <c r="D44" i="1"/>
  <c r="E44" i="1"/>
  <c r="B45" i="1"/>
  <c r="C45" i="1"/>
  <c r="D45" i="1" s="1"/>
  <c r="G45" i="1"/>
  <c r="E45" i="1" s="1"/>
  <c r="D46" i="1"/>
  <c r="E46" i="1"/>
  <c r="D47" i="1"/>
  <c r="E47" i="1"/>
  <c r="D48" i="1"/>
  <c r="D49" i="1"/>
  <c r="E49" i="1"/>
  <c r="B50" i="1"/>
  <c r="C50" i="1"/>
  <c r="D50" i="1" s="1"/>
  <c r="G50" i="1"/>
  <c r="D51" i="1"/>
  <c r="E51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B62" i="1"/>
  <c r="C62" i="1"/>
  <c r="D62" i="1"/>
  <c r="G62" i="1"/>
  <c r="E62" i="1" s="1"/>
  <c r="D63" i="1"/>
  <c r="E63" i="1"/>
  <c r="D64" i="1"/>
  <c r="E64" i="1"/>
  <c r="D65" i="1"/>
  <c r="E65" i="1"/>
  <c r="D66" i="1"/>
  <c r="E66" i="1"/>
  <c r="B67" i="1"/>
  <c r="C67" i="1"/>
  <c r="D67" i="1"/>
  <c r="G67" i="1"/>
  <c r="D68" i="1"/>
  <c r="E68" i="1"/>
  <c r="D69" i="1"/>
  <c r="E69" i="1"/>
  <c r="D70" i="1"/>
  <c r="E70" i="1"/>
  <c r="D71" i="1"/>
  <c r="E71" i="1"/>
  <c r="D72" i="1"/>
  <c r="E72" i="1"/>
  <c r="B73" i="1"/>
  <c r="C73" i="1"/>
  <c r="D73" i="1" s="1"/>
  <c r="G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B82" i="1"/>
  <c r="C82" i="1"/>
  <c r="D82" i="1"/>
  <c r="G82" i="1"/>
  <c r="D83" i="1"/>
  <c r="E83" i="1"/>
  <c r="D84" i="1"/>
  <c r="E84" i="1"/>
  <c r="D85" i="1"/>
  <c r="E85" i="1"/>
  <c r="C86" i="1"/>
  <c r="E86" i="1" s="1"/>
  <c r="G86" i="1"/>
  <c r="B87" i="1"/>
  <c r="D87" i="1"/>
  <c r="E87" i="1"/>
  <c r="B88" i="1"/>
  <c r="D88" i="1"/>
  <c r="E88" i="1"/>
  <c r="B89" i="1"/>
  <c r="D89" i="1" s="1"/>
  <c r="E89" i="1"/>
  <c r="B90" i="1"/>
  <c r="D90" i="1"/>
  <c r="E90" i="1"/>
  <c r="B91" i="1"/>
  <c r="D91" i="1"/>
  <c r="E91" i="1"/>
  <c r="D92" i="1"/>
  <c r="E92" i="1"/>
  <c r="D93" i="1"/>
  <c r="E93" i="1"/>
  <c r="B94" i="1"/>
  <c r="D94" i="1"/>
  <c r="E94" i="1"/>
  <c r="B95" i="1"/>
  <c r="D95" i="1" s="1"/>
  <c r="C95" i="1"/>
  <c r="G95" i="1"/>
  <c r="E95" i="1" s="1"/>
  <c r="D96" i="1"/>
  <c r="E96" i="1"/>
  <c r="D97" i="1"/>
  <c r="E97" i="1"/>
  <c r="D98" i="1"/>
  <c r="E98" i="1"/>
  <c r="D99" i="1"/>
  <c r="E99" i="1"/>
  <c r="D100" i="1"/>
  <c r="E100" i="1"/>
  <c r="B101" i="1"/>
  <c r="C101" i="1"/>
  <c r="D101" i="1" s="1"/>
  <c r="G101" i="1"/>
  <c r="D102" i="1"/>
  <c r="E102" i="1"/>
  <c r="D103" i="1"/>
  <c r="E103" i="1"/>
  <c r="D104" i="1"/>
  <c r="E104" i="1"/>
  <c r="D105" i="1"/>
  <c r="E105" i="1"/>
  <c r="B106" i="1"/>
  <c r="D106" i="1" s="1"/>
  <c r="C106" i="1"/>
  <c r="G106" i="1"/>
  <c r="E106" i="1" s="1"/>
  <c r="D107" i="1"/>
  <c r="E107" i="1"/>
  <c r="D108" i="1"/>
  <c r="E108" i="1"/>
  <c r="D109" i="1"/>
  <c r="E109" i="1"/>
  <c r="B110" i="1"/>
  <c r="C110" i="1"/>
  <c r="D110" i="1" s="1"/>
  <c r="G110" i="1"/>
  <c r="D111" i="1"/>
  <c r="E111" i="1"/>
  <c r="B112" i="1"/>
  <c r="C112" i="1"/>
  <c r="E112" i="1" s="1"/>
  <c r="D112" i="1"/>
  <c r="D113" i="1"/>
  <c r="E113" i="1"/>
  <c r="D114" i="1"/>
  <c r="E114" i="1"/>
  <c r="D115" i="1"/>
  <c r="E115" i="1"/>
  <c r="E50" i="1" l="1"/>
  <c r="D5" i="1"/>
  <c r="E82" i="1"/>
  <c r="E73" i="1"/>
  <c r="E67" i="1"/>
  <c r="C30" i="1"/>
  <c r="C116" i="1" s="1"/>
  <c r="B86" i="1"/>
  <c r="D86" i="1" s="1"/>
  <c r="B30" i="1"/>
  <c r="B116" i="1" s="1"/>
  <c r="D31" i="1"/>
  <c r="G30" i="1"/>
  <c r="E110" i="1"/>
  <c r="E101" i="1"/>
  <c r="E42" i="1"/>
  <c r="D41" i="1"/>
  <c r="E30" i="1" l="1"/>
  <c r="D30" i="1"/>
</calcChain>
</file>

<file path=xl/sharedStrings.xml><?xml version="1.0" encoding="utf-8"?>
<sst xmlns="http://schemas.openxmlformats.org/spreadsheetml/2006/main" count="204" uniqueCount="204">
  <si>
    <t>Основные параметры исполнения консолидированного бюджета Пермского края по состоянию на 01.01.2022, тыс.рублей</t>
  </si>
  <si>
    <t>Показатели</t>
  </si>
  <si>
    <t>Консолидированный бюджет</t>
  </si>
  <si>
    <t>План на 2021 год</t>
  </si>
  <si>
    <t>Факт на 01.01.2022</t>
  </si>
  <si>
    <t>% исполнения к году</t>
  </si>
  <si>
    <t>% исполнения к соответстующему периоду 2020 года</t>
  </si>
  <si>
    <t>Факт на 01.01.2021</t>
  </si>
  <si>
    <t>ДОХОДЫ, ВСЕГО</t>
  </si>
  <si>
    <t>НАЛОГОВЫЕ И НЕНАЛОГОВЫЕ ДОХОДЫ</t>
  </si>
  <si>
    <t xml:space="preserve">Налоги на прибыль, доходы </t>
  </si>
  <si>
    <t xml:space="preserve"> -Налог на прибыль организаций</t>
  </si>
  <si>
    <t xml:space="preserve"> -Налог на доходы физических лиц </t>
  </si>
  <si>
    <t>Акцизы по подакцизным товарам (продукции), производимым на территории РФ</t>
  </si>
  <si>
    <t xml:space="preserve">Налоги на совокупный доход </t>
  </si>
  <si>
    <t xml:space="preserve"> -Налог, взимаемый в связи с применением упрощенной системы налогообложения</t>
  </si>
  <si>
    <t xml:space="preserve"> -Единый налог на вмененный доход для отдельных видов деятельности</t>
  </si>
  <si>
    <t xml:space="preserve"> -Единый сельскохозяйственный налог</t>
  </si>
  <si>
    <t xml:space="preserve"> -Налог, взимаемый в связи с применением патентной системы налогообложения</t>
  </si>
  <si>
    <t xml:space="preserve">Налоги на имущество </t>
  </si>
  <si>
    <t xml:space="preserve"> -Налог на имущество физических лиц </t>
  </si>
  <si>
    <t xml:space="preserve"> -Налог на имущество организаций </t>
  </si>
  <si>
    <t xml:space="preserve"> -Транспортный налог</t>
  </si>
  <si>
    <t xml:space="preserve"> -Земельный налог </t>
  </si>
  <si>
    <t>Налоги, сборы и регулярные платежи за пользование природными ресурсами</t>
  </si>
  <si>
    <t xml:space="preserve"> -Налог на добычу полезных ископаемых </t>
  </si>
  <si>
    <t xml:space="preserve"> -Сборы за пользование объектами животного мира и за пользование объектами водных биологических ресурсов</t>
  </si>
  <si>
    <t xml:space="preserve">Доходы от использования имущества, находящегося в государственной и муниципальной собственности 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</si>
  <si>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</si>
  <si>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</si>
  <si>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 xml:space="preserve"> -Дотации бюджетам бюджетной системы Российской Федерации</t>
  </si>
  <si>
    <t xml:space="preserve"> -Субсидии бюджетам бюджетной системы Российской  Федерации (межбюджетные субсидии)</t>
  </si>
  <si>
    <t xml:space="preserve"> -Субвенции бюджетам бюджетной системы Российской Федерации</t>
  </si>
  <si>
    <t xml:space="preserve"> -Иные межбюджетные трансферты</t>
  </si>
  <si>
    <t>РАСХОДЫ, ВСЕГО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</si>
  <si>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</si>
  <si>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</si>
  <si>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</si>
  <si>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</si>
  <si>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</si>
  <si>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</si>
  <si>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</si>
  <si>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</si>
  <si>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</si>
  <si>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</si>
  <si>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</si>
  <si>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</si>
  <si>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</si>
  <si>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</si>
  <si>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</si>
  <si>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</si>
  <si>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Фундаментальные исследования</t>
  </si>
  <si>
    <t>0110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</si>
  <si>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</si>
  <si>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</si>
  <si>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</si>
  <si>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</si>
  <si>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</si>
  <si>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</si>
  <si>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</si>
  <si>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</si>
  <si>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</si>
  <si>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</si>
  <si>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</si>
  <si>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</si>
  <si>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</si>
  <si>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</si>
  <si>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</si>
  <si>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</si>
  <si>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</si>
  <si>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</si>
  <si>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</si>
  <si>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</si>
  <si>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</si>
  <si>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</si>
  <si>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</si>
  <si>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</si>
  <si>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Топливно-энергетический комплекс</t>
  </si>
  <si>
    <t>0402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</si>
  <si>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</si>
  <si>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</si>
  <si>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</si>
  <si>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</si>
  <si>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</si>
  <si>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</si>
  <si>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</si>
  <si>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</si>
  <si>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</si>
  <si>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</si>
  <si>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</si>
  <si>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</si>
  <si>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</si>
  <si>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</si>
  <si>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</si>
  <si>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</si>
  <si>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</si>
  <si>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</si>
  <si>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</si>
  <si>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</si>
  <si>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</si>
  <si>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</si>
  <si>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</si>
  <si>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</si>
  <si>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</si>
  <si>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</si>
  <si>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</si>
  <si>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</si>
  <si>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</si>
  <si>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</si>
  <si>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Экологический контроль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</si>
  <si>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</si>
  <si>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</si>
  <si>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</si>
  <si>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</si>
  <si>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</si>
  <si>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</si>
  <si>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</si>
  <si>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</si>
  <si>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</si>
  <si>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</si>
  <si>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</si>
  <si>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</si>
  <si>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</si>
  <si>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</si>
  <si>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</si>
  <si>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</si>
  <si>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</si>
  <si>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</si>
  <si>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</si>
  <si>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</si>
  <si>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</si>
  <si>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</si>
  <si>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</si>
  <si>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</si>
  <si>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</si>
  <si>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</si>
  <si>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</si>
  <si>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</si>
  <si>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</si>
  <si>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</si>
  <si>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</si>
  <si>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</si>
  <si>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</si>
  <si>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</si>
  <si>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</si>
  <si>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</si>
  <si>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</si>
  <si>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</si>
  <si>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</si>
  <si>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</si>
  <si>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</si>
  <si>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</si>
  <si>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</si>
  <si>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</si>
  <si>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</si>
  <si>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</si>
  <si>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</si>
  <si>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её компонентов</t>
  </si>
  <si>
    <t>0906</t>
  </si>
  <si>
    <t>Санитарно-эпидемиологическое благополучие</t>
  </si>
  <si>
    <t>0907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</si>
  <si>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</si>
  <si>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</si>
  <si>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</si>
  <si>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</si>
  <si>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</si>
  <si>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</si>
  <si>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</si>
  <si>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</si>
  <si>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</si>
  <si>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</si>
  <si>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</si>
  <si>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</si>
  <si>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</si>
  <si>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</si>
  <si>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</si>
  <si>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</si>
  <si>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</si>
  <si>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</si>
  <si>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</si>
  <si>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</si>
  <si>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</si>
  <si>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</si>
  <si>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</si>
  <si>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</si>
  <si>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</si>
  <si>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</si>
  <si>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</si>
  <si>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</si>
  <si>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</si>
  <si>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</si>
  <si>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</si>
  <si>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</si>
  <si>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</si>
  <si>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</si>
  <si>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</si>
  <si>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</si>
  <si>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</si>
  <si>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</si>
  <si>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</si>
  <si>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</si>
  <si>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</si>
  <si>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ДЕФИЦИТ/ПРОФИЦИТ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</si>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</sst>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##\ ###\ ###\ ###\ ##0.00"/>
    <numFmt numFmtId="166" formatCode="0.0%"/>
    <numFmt numFmtId="167" formatCode="#,##0.000"/>
  </numFmts>
  <fonts count="24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1"/>
    </font>
    <font>
      <sz val="11"/>
      <color indexed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indexed="10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1"/>
    </font>
    <font>
      <b/>
      <sz val="10"/>
      <color indexed="18"/>
      <name val="Times New Roman"/>
      <family val="1"/>
      <charset val="1"/>
    </font>
    <font>
      <sz val="11"/>
      <name val="Arial Cyr"/>
      <family val="2"/>
      <charset val="204"/>
    </font>
    <font>
      <sz val="11"/>
      <color indexed="18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6"/>
      </left>
      <right/>
      <top style="thin">
        <color indexed="26"/>
      </top>
      <bottom style="thin">
        <color indexed="26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3" fillId="0" borderId="0"/>
    <xf numFmtId="0" fontId="2" fillId="0" borderId="0"/>
    <xf numFmtId="0" fontId="1" fillId="0" borderId="0"/>
    <xf numFmtId="9" fontId="4" fillId="0" borderId="0"/>
    <xf numFmtId="0" fontId="4" fillId="0" borderId="0"/>
  </cellStyleXfs>
  <cellXfs count="89">
    <xf numFmtId="0" fontId="0" fillId="0" borderId="0" xfId="0"/>
    <xf numFmtId="0" fontId="7" fillId="0" borderId="1" xfId="11" applyFont="1" applyBorder="1" applyAlignment="1">
      <alignment horizontal="center" vertical="center" wrapText="1"/>
    </xf>
    <xf numFmtId="0" fontId="5" fillId="0" borderId="0" xfId="11" applyFont="1" applyAlignment="1">
      <alignment vertical="center" wrapText="1"/>
    </xf>
    <xf numFmtId="164" fontId="5" fillId="0" borderId="0" xfId="11" applyNumberFormat="1" applyFont="1" applyAlignment="1">
      <alignment vertical="center"/>
    </xf>
    <xf numFmtId="164" fontId="6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7" fillId="0" borderId="0" xfId="11" applyFont="1" applyBorder="1" applyAlignment="1">
      <alignment horizontal="center" vertical="center" wrapText="1"/>
    </xf>
    <xf numFmtId="0" fontId="8" fillId="0" borderId="0" xfId="11" applyFont="1" applyBorder="1" applyAlignment="1">
      <alignment horizontal="center" vertical="center" wrapText="1"/>
    </xf>
    <xf numFmtId="164" fontId="5" fillId="0" borderId="2" xfId="11" applyNumberFormat="1" applyFont="1" applyBorder="1" applyAlignment="1">
      <alignment horizontal="center" vertical="center" wrapText="1"/>
    </xf>
    <xf numFmtId="165" fontId="4" fillId="0" borderId="3" xfId="11" applyNumberFormat="1" applyFont="1" applyBorder="1"/>
    <xf numFmtId="164" fontId="6" fillId="0" borderId="0" xfId="11" applyNumberFormat="1" applyFont="1" applyBorder="1" applyAlignment="1">
      <alignment horizontal="center" vertical="center" wrapText="1"/>
    </xf>
    <xf numFmtId="164" fontId="5" fillId="0" borderId="0" xfId="11" applyNumberFormat="1" applyFont="1" applyBorder="1" applyAlignment="1">
      <alignment horizontal="center" vertical="center" wrapText="1"/>
    </xf>
    <xf numFmtId="164" fontId="9" fillId="0" borderId="2" xfId="11" applyNumberFormat="1" applyFont="1" applyBorder="1" applyAlignment="1">
      <alignment horizontal="center" vertical="center" wrapText="1"/>
    </xf>
    <xf numFmtId="0" fontId="7" fillId="2" borderId="2" xfId="11" applyFont="1" applyFill="1" applyBorder="1" applyAlignment="1">
      <alignment vertical="center" wrapText="1"/>
    </xf>
    <xf numFmtId="164" fontId="10" fillId="2" borderId="2" xfId="11" applyNumberFormat="1" applyFont="1" applyFill="1" applyBorder="1" applyAlignment="1">
      <alignment vertical="center"/>
    </xf>
    <xf numFmtId="166" fontId="10" fillId="2" borderId="2" xfId="10" applyNumberFormat="1" applyFont="1" applyFill="1" applyBorder="1" applyAlignment="1" applyProtection="1">
      <alignment horizontal="center" vertical="center"/>
    </xf>
    <xf numFmtId="166" fontId="7" fillId="2" borderId="2" xfId="11" applyNumberFormat="1" applyFont="1" applyFill="1" applyBorder="1" applyAlignment="1">
      <alignment horizontal="center" vertical="center"/>
    </xf>
    <xf numFmtId="0" fontId="7" fillId="0" borderId="0" xfId="11" applyFont="1" applyAlignment="1">
      <alignment vertical="center"/>
    </xf>
    <xf numFmtId="0" fontId="7" fillId="0" borderId="2" xfId="11" applyFont="1" applyBorder="1" applyAlignment="1">
      <alignment vertical="center" wrapText="1"/>
    </xf>
    <xf numFmtId="164" fontId="10" fillId="0" borderId="2" xfId="11" applyNumberFormat="1" applyFont="1" applyBorder="1" applyAlignment="1">
      <alignment horizontal="right" vertical="center" wrapText="1"/>
    </xf>
    <xf numFmtId="166" fontId="10" fillId="0" borderId="2" xfId="10" applyNumberFormat="1" applyFont="1" applyBorder="1" applyAlignment="1" applyProtection="1">
      <alignment horizontal="center" vertical="center"/>
    </xf>
    <xf numFmtId="166" fontId="7" fillId="0" borderId="2" xfId="11" applyNumberFormat="1" applyFont="1" applyBorder="1" applyAlignment="1">
      <alignment horizontal="center" vertical="center"/>
    </xf>
    <xf numFmtId="164" fontId="11" fillId="0" borderId="2" xfId="8" applyNumberFormat="1" applyFont="1" applyBorder="1" applyAlignment="1">
      <alignment vertical="center"/>
    </xf>
    <xf numFmtId="164" fontId="10" fillId="3" borderId="2" xfId="11" applyNumberFormat="1" applyFont="1" applyFill="1" applyBorder="1" applyAlignment="1">
      <alignment vertical="center"/>
    </xf>
    <xf numFmtId="164" fontId="11" fillId="3" borderId="2" xfId="8" applyNumberFormat="1" applyFont="1" applyFill="1" applyBorder="1" applyAlignment="1">
      <alignment vertical="center"/>
    </xf>
    <xf numFmtId="0" fontId="5" fillId="0" borderId="2" xfId="11" applyFont="1" applyBorder="1" applyAlignment="1">
      <alignment vertical="center" wrapText="1"/>
    </xf>
    <xf numFmtId="164" fontId="12" fillId="0" borderId="2" xfId="3" applyNumberFormat="1" applyFont="1" applyBorder="1" applyAlignment="1">
      <alignment horizontal="right" vertical="center" wrapText="1"/>
    </xf>
    <xf numFmtId="164" fontId="12" fillId="0" borderId="2" xfId="11" applyNumberFormat="1" applyFont="1" applyBorder="1" applyAlignment="1">
      <alignment horizontal="right" vertical="center" wrapText="1"/>
    </xf>
    <xf numFmtId="166" fontId="5" fillId="0" borderId="2" xfId="10" applyNumberFormat="1" applyFont="1" applyBorder="1" applyAlignment="1" applyProtection="1">
      <alignment horizontal="center" vertical="center"/>
    </xf>
    <xf numFmtId="166" fontId="13" fillId="0" borderId="2" xfId="11" applyNumberFormat="1" applyFont="1" applyBorder="1" applyAlignment="1">
      <alignment horizontal="center" vertical="center"/>
    </xf>
    <xf numFmtId="167" fontId="5" fillId="0" borderId="0" xfId="11" applyNumberFormat="1" applyFont="1" applyBorder="1" applyAlignment="1">
      <alignment horizontal="center" vertical="center" wrapText="1"/>
    </xf>
    <xf numFmtId="164" fontId="12" fillId="3" borderId="2" xfId="8" applyNumberFormat="1" applyFont="1" applyFill="1" applyBorder="1" applyAlignment="1">
      <alignment vertical="center"/>
    </xf>
    <xf numFmtId="164" fontId="12" fillId="0" borderId="2" xfId="8" applyNumberFormat="1" applyFont="1" applyBorder="1" applyAlignment="1">
      <alignment horizontal="right" vertical="center" wrapText="1"/>
    </xf>
    <xf numFmtId="164" fontId="10" fillId="0" borderId="0" xfId="11" applyNumberFormat="1" applyFont="1" applyBorder="1" applyAlignment="1">
      <alignment horizontal="right" vertical="center" wrapText="1"/>
    </xf>
    <xf numFmtId="164" fontId="10" fillId="0" borderId="2" xfId="11" applyNumberFormat="1" applyFont="1" applyBorder="1" applyAlignment="1">
      <alignment vertical="center"/>
    </xf>
    <xf numFmtId="0" fontId="13" fillId="0" borderId="2" xfId="11" applyFont="1" applyBorder="1" applyAlignment="1">
      <alignment vertical="center" wrapText="1"/>
    </xf>
    <xf numFmtId="164" fontId="13" fillId="3" borderId="2" xfId="11" applyNumberFormat="1" applyFont="1" applyFill="1" applyBorder="1" applyAlignment="1">
      <alignment vertical="center"/>
    </xf>
    <xf numFmtId="164" fontId="13" fillId="0" borderId="2" xfId="11" applyNumberFormat="1" applyFont="1" applyBorder="1" applyAlignment="1">
      <alignment vertical="center"/>
    </xf>
    <xf numFmtId="164" fontId="12" fillId="0" borderId="2" xfId="8" applyNumberFormat="1" applyFont="1" applyBorder="1" applyAlignment="1">
      <alignment vertical="center"/>
    </xf>
    <xf numFmtId="164" fontId="5" fillId="0" borderId="2" xfId="11" applyNumberFormat="1" applyFont="1" applyBorder="1" applyAlignment="1">
      <alignment horizontal="right" vertical="center" wrapText="1"/>
    </xf>
    <xf numFmtId="164" fontId="12" fillId="3" borderId="2" xfId="11" applyNumberFormat="1" applyFont="1" applyFill="1" applyBorder="1" applyAlignment="1">
      <alignment vertical="center"/>
    </xf>
    <xf numFmtId="0" fontId="10" fillId="0" borderId="2" xfId="11" applyFont="1" applyBorder="1" applyAlignment="1">
      <alignment vertical="center" wrapText="1"/>
    </xf>
    <xf numFmtId="164" fontId="10" fillId="0" borderId="2" xfId="3" applyNumberFormat="1" applyFont="1" applyBorder="1" applyAlignment="1">
      <alignment horizontal="right" vertical="center" wrapText="1"/>
    </xf>
    <xf numFmtId="166" fontId="10" fillId="0" borderId="2" xfId="11" applyNumberFormat="1" applyFont="1" applyBorder="1" applyAlignment="1">
      <alignment horizontal="center" vertical="center"/>
    </xf>
    <xf numFmtId="0" fontId="10" fillId="0" borderId="0" xfId="11" applyFont="1" applyAlignment="1">
      <alignment vertical="center"/>
    </xf>
    <xf numFmtId="164" fontId="10" fillId="0" borderId="2" xfId="3" applyNumberFormat="1" applyFont="1" applyBorder="1"/>
    <xf numFmtId="49" fontId="13" fillId="0" borderId="2" xfId="11" applyNumberFormat="1" applyFont="1" applyBorder="1" applyAlignment="1">
      <alignment vertical="center" wrapText="1"/>
    </xf>
    <xf numFmtId="164" fontId="12" fillId="0" borderId="2" xfId="3" applyNumberFormat="1" applyFont="1" applyBorder="1"/>
    <xf numFmtId="4" fontId="14" fillId="3" borderId="4" xfId="11" applyNumberFormat="1" applyFont="1" applyFill="1" applyBorder="1" applyAlignment="1">
      <alignment horizontal="right" vertical="top"/>
    </xf>
    <xf numFmtId="0" fontId="10" fillId="2" borderId="2" xfId="11" applyFont="1" applyFill="1" applyBorder="1" applyAlignment="1">
      <alignment vertical="center" wrapText="1"/>
    </xf>
    <xf numFmtId="166" fontId="10" fillId="2" borderId="2" xfId="11" applyNumberFormat="1" applyFont="1" applyFill="1" applyBorder="1" applyAlignment="1">
      <alignment horizontal="center" vertical="center"/>
    </xf>
    <xf numFmtId="49" fontId="7" fillId="0" borderId="0" xfId="11" applyNumberFormat="1" applyFont="1" applyBorder="1" applyAlignment="1">
      <alignment horizontal="right" vertical="center"/>
    </xf>
    <xf numFmtId="164" fontId="10" fillId="0" borderId="5" xfId="11" applyNumberFormat="1" applyFont="1" applyBorder="1" applyAlignment="1">
      <alignment vertical="center"/>
    </xf>
    <xf numFmtId="164" fontId="15" fillId="3" borderId="2" xfId="11" applyNumberFormat="1" applyFont="1" applyFill="1" applyBorder="1" applyAlignment="1">
      <alignment vertical="center"/>
    </xf>
    <xf numFmtId="49" fontId="10" fillId="0" borderId="0" xfId="11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right" vertical="center" wrapText="1" readingOrder="1"/>
    </xf>
    <xf numFmtId="49" fontId="13" fillId="0" borderId="2" xfId="3" applyNumberFormat="1" applyFont="1" applyBorder="1" applyAlignment="1">
      <alignment horizontal="left" vertical="center" wrapText="1"/>
    </xf>
    <xf numFmtId="4" fontId="12" fillId="0" borderId="5" xfId="11" applyNumberFormat="1" applyFont="1" applyBorder="1" applyAlignment="1">
      <alignment horizontal="right" vertical="top"/>
    </xf>
    <xf numFmtId="164" fontId="12" fillId="3" borderId="2" xfId="11" applyNumberFormat="1" applyFont="1" applyFill="1" applyBorder="1" applyAlignment="1">
      <alignment horizontal="right"/>
    </xf>
    <xf numFmtId="49" fontId="13" fillId="0" borderId="0" xfId="11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 wrapText="1" readingOrder="1"/>
    </xf>
    <xf numFmtId="4" fontId="12" fillId="3" borderId="6" xfId="11" applyNumberFormat="1" applyFont="1" applyFill="1" applyBorder="1" applyAlignment="1">
      <alignment horizontal="right" vertical="top"/>
    </xf>
    <xf numFmtId="164" fontId="10" fillId="3" borderId="6" xfId="11" applyNumberFormat="1" applyFont="1" applyFill="1" applyBorder="1" applyAlignment="1">
      <alignment horizontal="right" vertical="top"/>
    </xf>
    <xf numFmtId="164" fontId="17" fillId="0" borderId="4" xfId="0" applyNumberFormat="1" applyFont="1" applyBorder="1" applyAlignment="1">
      <alignment horizontal="right" vertical="center" wrapText="1" readingOrder="1"/>
    </xf>
    <xf numFmtId="0" fontId="18" fillId="0" borderId="0" xfId="11" applyFont="1" applyAlignment="1">
      <alignment vertical="center"/>
    </xf>
    <xf numFmtId="10" fontId="13" fillId="0" borderId="2" xfId="11" applyNumberFormat="1" applyFont="1" applyBorder="1" applyAlignment="1">
      <alignment horizontal="center" vertical="center"/>
    </xf>
    <xf numFmtId="4" fontId="4" fillId="0" borderId="2" xfId="11" applyNumberFormat="1" applyBorder="1" applyAlignment="1">
      <alignment horizontal="right" vertical="top"/>
    </xf>
    <xf numFmtId="164" fontId="11" fillId="0" borderId="5" xfId="11" applyNumberFormat="1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164" fontId="20" fillId="0" borderId="2" xfId="11" applyNumberFormat="1" applyFont="1" applyBorder="1" applyAlignment="1">
      <alignment vertical="center"/>
    </xf>
    <xf numFmtId="164" fontId="15" fillId="3" borderId="2" xfId="11" applyNumberFormat="1" applyFont="1" applyFill="1" applyBorder="1" applyAlignment="1">
      <alignment horizontal="right" vertical="top"/>
    </xf>
    <xf numFmtId="164" fontId="12" fillId="3" borderId="6" xfId="11" applyNumberFormat="1" applyFont="1" applyFill="1" applyBorder="1" applyAlignment="1">
      <alignment horizontal="right" vertical="center"/>
    </xf>
    <xf numFmtId="164" fontId="12" fillId="3" borderId="2" xfId="11" applyNumberFormat="1" applyFont="1" applyFill="1" applyBorder="1" applyAlignment="1">
      <alignment horizontal="right" vertical="center"/>
    </xf>
    <xf numFmtId="164" fontId="12" fillId="0" borderId="5" xfId="11" applyNumberFormat="1" applyFont="1" applyBorder="1" applyAlignment="1">
      <alignment vertical="center"/>
    </xf>
    <xf numFmtId="1" fontId="13" fillId="0" borderId="0" xfId="11" applyNumberFormat="1" applyFont="1" applyBorder="1" applyAlignment="1">
      <alignment vertical="center"/>
    </xf>
    <xf numFmtId="164" fontId="20" fillId="0" borderId="4" xfId="0" applyNumberFormat="1" applyFont="1" applyBorder="1" applyAlignment="1">
      <alignment horizontal="right" vertical="center" wrapText="1" readingOrder="1"/>
    </xf>
    <xf numFmtId="164" fontId="12" fillId="0" borderId="2" xfId="11" applyNumberFormat="1" applyFont="1" applyBorder="1" applyAlignment="1">
      <alignment vertical="center"/>
    </xf>
    <xf numFmtId="164" fontId="21" fillId="0" borderId="2" xfId="11" applyNumberFormat="1" applyFont="1" applyBorder="1" applyAlignment="1">
      <alignment vertical="center"/>
    </xf>
    <xf numFmtId="1" fontId="13" fillId="0" borderId="0" xfId="11" applyNumberFormat="1" applyFont="1" applyBorder="1" applyAlignment="1">
      <alignment horizontal="right" vertical="center"/>
    </xf>
    <xf numFmtId="1" fontId="10" fillId="0" borderId="0" xfId="11" applyNumberFormat="1" applyFont="1" applyAlignment="1">
      <alignment vertical="center"/>
    </xf>
    <xf numFmtId="164" fontId="22" fillId="2" borderId="2" xfId="11" applyNumberFormat="1" applyFont="1" applyFill="1" applyBorder="1" applyAlignment="1">
      <alignment vertical="center"/>
    </xf>
    <xf numFmtId="164" fontId="4" fillId="0" borderId="0" xfId="11" applyNumberFormat="1" applyFont="1" applyAlignment="1">
      <alignment vertical="center" wrapText="1"/>
    </xf>
    <xf numFmtId="0" fontId="4" fillId="0" borderId="0" xfId="11" applyAlignment="1">
      <alignment vertical="center" wrapText="1"/>
    </xf>
    <xf numFmtId="164" fontId="6" fillId="0" borderId="0" xfId="11" applyNumberFormat="1" applyFont="1" applyBorder="1" applyAlignment="1">
      <alignment vertical="center"/>
    </xf>
    <xf numFmtId="164" fontId="5" fillId="0" borderId="0" xfId="11" applyNumberFormat="1" applyFont="1" applyBorder="1" applyAlignment="1">
      <alignment vertical="center"/>
    </xf>
    <xf numFmtId="0" fontId="5" fillId="0" borderId="0" xfId="11" applyFont="1" applyBorder="1" applyAlignment="1">
      <alignment vertical="center"/>
    </xf>
    <xf numFmtId="0" fontId="6" fillId="0" borderId="0" xfId="11" applyFont="1" applyBorder="1" applyAlignment="1">
      <alignment vertical="center"/>
    </xf>
    <xf numFmtId="0" fontId="5" fillId="0" borderId="2" xfId="11" applyFont="1" applyBorder="1" applyAlignment="1">
      <alignment horizontal="center" vertical="center" wrapText="1"/>
    </xf>
    <xf numFmtId="164" fontId="5" fillId="0" borderId="2" xfId="11" applyNumberFormat="1" applyFont="1" applyBorder="1" applyAlignment="1">
      <alignment horizontal="center" vertical="center" wrapText="1"/>
    </xf>
  </cellXfs>
  <cellStyles count="12">
    <cellStyle name="Excel Built-in Normal" xfId="11" xr:uid="{00000000-0005-0000-0000-000000000000}"/>
    <cellStyle name="Normal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2 4" xfId="4" xr:uid="{00000000-0005-0000-0000-000005000000}"/>
    <cellStyle name="Обычный 2 4 2" xfId="5" xr:uid="{00000000-0005-0000-0000-000006000000}"/>
    <cellStyle name="Обычный 2 5" xfId="6" xr:uid="{00000000-0005-0000-0000-000007000000}"/>
    <cellStyle name="Обычный 3" xfId="7" xr:uid="{00000000-0005-0000-0000-000008000000}"/>
    <cellStyle name="Обычный 4" xfId="8" xr:uid="{00000000-0005-0000-0000-000009000000}"/>
    <cellStyle name="Обычный 5" xfId="9" xr:uid="{00000000-0005-0000-0000-00000A000000}"/>
    <cellStyle name="Процентный 2" xfId="10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F0F1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3"/>
  <sheetViews>
    <sheetView tabSelected="1" view="pageBreakPreview" zoomScale="85" zoomScaleNormal="90" zoomScaleSheetLayoutView="85" workbookViewId="0">
      <pane ySplit="3" topLeftCell="A4" activePane="bottomLeft" state="frozen"/>
      <selection pane="bottomLeft" activeCell="H3" sqref="H3"/>
    </sheetView>
  </sheetViews>
  <sheetFormatPr baseColWidth="10" defaultColWidth="9.1640625" defaultRowHeight="14" outlineLevelRow="1"/>
  <cols>
    <col min="1" max="1" width="58" style="2" customWidth="1"/>
    <col min="2" max="3" width="19.1640625" style="3" customWidth="1"/>
    <col min="4" max="4" width="16" style="3" customWidth="1"/>
    <col min="5" max="5" width="16.1640625" style="3" customWidth="1"/>
    <col min="6" max="6" width="0" style="3" hidden="1" customWidth="1"/>
    <col min="7" max="7" width="0" style="4" hidden="1" customWidth="1"/>
    <col min="8" max="9" width="9.1640625" style="5"/>
    <col min="10" max="10" width="13.5" style="5" customWidth="1"/>
    <col min="11" max="16384" width="9.1640625" style="5"/>
  </cols>
  <sheetData>
    <row r="1" spans="1:8" ht="21.75" customHeight="1">
      <c r="A1" s="1" t="s">
        <v>0</v>
      </c>
      <c r="B1" s="1"/>
      <c r="C1" s="1"/>
      <c r="D1" s="1"/>
      <c r="E1" s="1"/>
      <c r="F1" s="6"/>
      <c r="G1" s="7"/>
    </row>
    <row r="2" spans="1:8" ht="15" customHeight="1">
      <c r="A2" s="87" t="s">
        <v>1</v>
      </c>
      <c r="B2" s="88" t="s">
        <v>2</v>
      </c>
      <c r="C2" s="88"/>
      <c r="D2" s="88"/>
      <c r="E2" s="88"/>
      <c r="F2" s="9"/>
      <c r="G2" s="10"/>
      <c r="H2" s="5" t="s">
        <v>203</v>
      </c>
    </row>
    <row r="3" spans="1:8" ht="63.75" customHeight="1">
      <c r="A3" s="87"/>
      <c r="B3" s="8" t="s">
        <v>3</v>
      </c>
      <c r="C3" s="8" t="s">
        <v>4</v>
      </c>
      <c r="D3" s="8" t="s">
        <v>5</v>
      </c>
      <c r="E3" s="8" t="s">
        <v>6</v>
      </c>
      <c r="F3" s="11"/>
      <c r="G3" s="12" t="s">
        <v>7</v>
      </c>
    </row>
    <row r="4" spans="1:8" s="17" customFormat="1" ht="15.75" customHeight="1">
      <c r="A4" s="13" t="s">
        <v>8</v>
      </c>
      <c r="B4" s="14">
        <f>B5+B24</f>
        <v>218586047.76830998</v>
      </c>
      <c r="C4" s="14">
        <f>C5+C24</f>
        <v>249383833.61018002</v>
      </c>
      <c r="D4" s="15">
        <f t="shared" ref="D4:D51" si="0">C4/B4</f>
        <v>1.1408954787201886</v>
      </c>
      <c r="E4" s="16">
        <f t="shared" ref="E4:E47" si="1">C4/G4</f>
        <v>1.3164522103110585</v>
      </c>
      <c r="F4" s="11"/>
      <c r="G4" s="14">
        <f>G5+G24</f>
        <v>189436298.30000001</v>
      </c>
    </row>
    <row r="5" spans="1:8" s="17" customFormat="1" ht="18" customHeight="1">
      <c r="A5" s="18" t="s">
        <v>9</v>
      </c>
      <c r="B5" s="19">
        <f>132025906.2+38178265.58831</f>
        <v>170204171.78830999</v>
      </c>
      <c r="C5" s="19">
        <v>198750928.31617001</v>
      </c>
      <c r="D5" s="20">
        <f t="shared" si="0"/>
        <v>1.1677206629421799</v>
      </c>
      <c r="E5" s="21">
        <f t="shared" si="1"/>
        <v>1.4648134609613332</v>
      </c>
      <c r="F5" s="11"/>
      <c r="G5" s="22">
        <v>135683439.30000001</v>
      </c>
    </row>
    <row r="6" spans="1:8" s="17" customFormat="1" ht="18" customHeight="1">
      <c r="A6" s="18" t="s">
        <v>10</v>
      </c>
      <c r="B6" s="23">
        <f>96775083+20116324.33525</f>
        <v>116891407.33525001</v>
      </c>
      <c r="C6" s="23">
        <f>C7+C8</f>
        <v>142720770.47957</v>
      </c>
      <c r="D6" s="20">
        <f t="shared" si="0"/>
        <v>1.2209688781506427</v>
      </c>
      <c r="E6" s="21">
        <f t="shared" si="1"/>
        <v>1.6212737750549766</v>
      </c>
      <c r="F6" s="11"/>
      <c r="G6" s="24">
        <v>88030024.709879994</v>
      </c>
    </row>
    <row r="7" spans="1:8" ht="16.5" customHeight="1" outlineLevel="1">
      <c r="A7" s="25" t="s">
        <v>11</v>
      </c>
      <c r="B7" s="26">
        <v>62099243.799999997</v>
      </c>
      <c r="C7" s="27">
        <v>85402071.859239995</v>
      </c>
      <c r="D7" s="28">
        <f t="shared" si="0"/>
        <v>1.3752513981376373</v>
      </c>
      <c r="E7" s="29">
        <f t="shared" si="1"/>
        <v>2.3855022747782524</v>
      </c>
      <c r="F7" s="30"/>
      <c r="G7" s="31">
        <v>35800457.103809997</v>
      </c>
    </row>
    <row r="8" spans="1:8" ht="16.5" customHeight="1" outlineLevel="1">
      <c r="A8" s="25" t="s">
        <v>12</v>
      </c>
      <c r="B8" s="26">
        <f>34675839.2+20116324.33525</f>
        <v>54792163.535250008</v>
      </c>
      <c r="C8" s="27">
        <v>57318698.620329998</v>
      </c>
      <c r="D8" s="28">
        <f t="shared" si="0"/>
        <v>1.0461112488002882</v>
      </c>
      <c r="E8" s="29">
        <f t="shared" si="1"/>
        <v>1.0974377397232857</v>
      </c>
      <c r="F8" s="11"/>
      <c r="G8" s="32">
        <v>52229567.606069997</v>
      </c>
    </row>
    <row r="9" spans="1:8" s="17" customFormat="1" ht="26.25" customHeight="1">
      <c r="A9" s="18" t="s">
        <v>13</v>
      </c>
      <c r="B9" s="23">
        <f>10075162.8+757697.31306</f>
        <v>10832860.113060001</v>
      </c>
      <c r="C9" s="33">
        <v>11275375.5</v>
      </c>
      <c r="D9" s="20">
        <f t="shared" si="0"/>
        <v>1.0408493585555034</v>
      </c>
      <c r="E9" s="21">
        <f t="shared" si="1"/>
        <v>1.1358212362834006</v>
      </c>
      <c r="F9" s="11"/>
      <c r="G9" s="22">
        <v>9927068.7497400008</v>
      </c>
    </row>
    <row r="10" spans="1:8" s="17" customFormat="1" ht="15">
      <c r="A10" s="18" t="s">
        <v>14</v>
      </c>
      <c r="B10" s="23">
        <f>8059136.6+307925.3</f>
        <v>8367061.8999999994</v>
      </c>
      <c r="C10" s="34">
        <v>10369554.13755</v>
      </c>
      <c r="D10" s="20">
        <f t="shared" si="0"/>
        <v>1.2393303959601398</v>
      </c>
      <c r="E10" s="21">
        <f t="shared" si="1"/>
        <v>1.2839564642369024</v>
      </c>
      <c r="F10" s="11"/>
      <c r="G10" s="22">
        <v>8076250.5788799999</v>
      </c>
    </row>
    <row r="11" spans="1:8" s="17" customFormat="1" ht="30" outlineLevel="1">
      <c r="A11" s="35" t="s">
        <v>15</v>
      </c>
      <c r="B11" s="36">
        <v>8049008.0999999996</v>
      </c>
      <c r="C11" s="37">
        <v>9844332.3000000007</v>
      </c>
      <c r="D11" s="28">
        <f t="shared" si="0"/>
        <v>1.2230491232826566</v>
      </c>
      <c r="E11" s="29">
        <f t="shared" si="1"/>
        <v>1.301250263178686</v>
      </c>
      <c r="F11" s="11"/>
      <c r="G11" s="38">
        <v>7565287.4612699999</v>
      </c>
    </row>
    <row r="12" spans="1:8" s="17" customFormat="1" ht="30" outlineLevel="1">
      <c r="A12" s="35" t="s">
        <v>16</v>
      </c>
      <c r="B12" s="36">
        <v>3125.5</v>
      </c>
      <c r="C12" s="37">
        <v>906.1</v>
      </c>
      <c r="D12" s="28">
        <f t="shared" si="0"/>
        <v>0.28990561510158375</v>
      </c>
      <c r="E12" s="29">
        <f t="shared" si="1"/>
        <v>3.8016139127018829E-3</v>
      </c>
      <c r="F12" s="11"/>
      <c r="G12" s="38">
        <v>238346.13951000001</v>
      </c>
    </row>
    <row r="13" spans="1:8" s="17" customFormat="1" ht="15" outlineLevel="1">
      <c r="A13" s="35" t="s">
        <v>17</v>
      </c>
      <c r="B13" s="36">
        <v>24524.400000000001</v>
      </c>
      <c r="C13" s="39">
        <v>27758.7</v>
      </c>
      <c r="D13" s="28">
        <f t="shared" si="0"/>
        <v>1.1318809022850711</v>
      </c>
      <c r="E13" s="29">
        <f t="shared" si="1"/>
        <v>1.0929930613822783</v>
      </c>
      <c r="F13" s="11"/>
      <c r="G13" s="38">
        <v>25396.959030000002</v>
      </c>
    </row>
    <row r="14" spans="1:8" s="17" customFormat="1" ht="30" outlineLevel="1">
      <c r="A14" s="35" t="s">
        <v>18</v>
      </c>
      <c r="B14" s="36">
        <v>280275.40000000002</v>
      </c>
      <c r="C14" s="39">
        <v>346450.5</v>
      </c>
      <c r="D14" s="28">
        <f t="shared" si="0"/>
        <v>1.2361074143503139</v>
      </c>
      <c r="E14" s="29">
        <f t="shared" si="1"/>
        <v>1.480587435221258</v>
      </c>
      <c r="F14" s="11"/>
      <c r="G14" s="38">
        <v>233995.29926999999</v>
      </c>
    </row>
    <row r="15" spans="1:8" s="17" customFormat="1" ht="15">
      <c r="A15" s="18" t="s">
        <v>19</v>
      </c>
      <c r="B15" s="23">
        <f>11539935+8083132.13032</f>
        <v>19623067.130320001</v>
      </c>
      <c r="C15" s="19">
        <v>19170307.800000001</v>
      </c>
      <c r="D15" s="20">
        <f t="shared" si="0"/>
        <v>0.9769271884301699</v>
      </c>
      <c r="E15" s="21">
        <f t="shared" si="1"/>
        <v>1.0276968802743618</v>
      </c>
      <c r="F15" s="11"/>
      <c r="G15" s="22">
        <v>18653659.622749999</v>
      </c>
    </row>
    <row r="16" spans="1:8" ht="15" outlineLevel="1">
      <c r="A16" s="25" t="s">
        <v>20</v>
      </c>
      <c r="B16" s="36">
        <v>1399649.04106</v>
      </c>
      <c r="C16" s="39">
        <v>1516512.2</v>
      </c>
      <c r="D16" s="28">
        <f t="shared" si="0"/>
        <v>1.0834946158013268</v>
      </c>
      <c r="E16" s="29">
        <f t="shared" si="1"/>
        <v>1.2376431553082674</v>
      </c>
      <c r="F16" s="11"/>
      <c r="G16" s="38">
        <v>1225322.6574200001</v>
      </c>
    </row>
    <row r="17" spans="1:7" ht="15" outlineLevel="1">
      <c r="A17" s="25" t="s">
        <v>21</v>
      </c>
      <c r="B17" s="36">
        <v>11531748</v>
      </c>
      <c r="C17" s="39">
        <v>11066793.293269999</v>
      </c>
      <c r="D17" s="28">
        <f t="shared" si="0"/>
        <v>0.9596804658990119</v>
      </c>
      <c r="E17" s="29">
        <f t="shared" si="1"/>
        <v>1.0660836122750743</v>
      </c>
      <c r="F17" s="11"/>
      <c r="G17" s="38">
        <v>10380792.99395</v>
      </c>
    </row>
    <row r="18" spans="1:7" ht="15" outlineLevel="1">
      <c r="A18" s="25" t="s">
        <v>22</v>
      </c>
      <c r="B18" s="40">
        <v>3288648.2035500002</v>
      </c>
      <c r="C18" s="27">
        <v>3357267.6</v>
      </c>
      <c r="D18" s="28">
        <f t="shared" si="0"/>
        <v>1.0208655326452758</v>
      </c>
      <c r="E18" s="29">
        <f t="shared" si="1"/>
        <v>1.0180414477992887</v>
      </c>
      <c r="F18" s="11"/>
      <c r="G18" s="38">
        <v>3297771.0359999998</v>
      </c>
    </row>
    <row r="19" spans="1:7" ht="15" outlineLevel="1">
      <c r="A19" s="25" t="s">
        <v>23</v>
      </c>
      <c r="B19" s="40">
        <v>3394834.8857100001</v>
      </c>
      <c r="C19" s="27">
        <v>3224966.2522200001</v>
      </c>
      <c r="D19" s="28">
        <f t="shared" si="0"/>
        <v>0.94996262286421229</v>
      </c>
      <c r="E19" s="29">
        <f t="shared" si="1"/>
        <v>0.8614197536718855</v>
      </c>
      <c r="F19" s="11"/>
      <c r="G19" s="38">
        <v>3743780.24009</v>
      </c>
    </row>
    <row r="20" spans="1:7" s="44" customFormat="1" ht="30">
      <c r="A20" s="41" t="s">
        <v>24</v>
      </c>
      <c r="B20" s="42">
        <v>534569.69999999995</v>
      </c>
      <c r="C20" s="19">
        <v>562027.4</v>
      </c>
      <c r="D20" s="43">
        <f t="shared" si="0"/>
        <v>1.051364115848691</v>
      </c>
      <c r="E20" s="43">
        <f t="shared" si="1"/>
        <v>1.0991511050531766</v>
      </c>
      <c r="F20" s="11"/>
      <c r="G20" s="24">
        <v>511328.60388000001</v>
      </c>
    </row>
    <row r="21" spans="1:7" ht="15" outlineLevel="1">
      <c r="A21" s="25" t="s">
        <v>25</v>
      </c>
      <c r="B21" s="26">
        <v>528054.30000000005</v>
      </c>
      <c r="C21" s="27">
        <v>553380.6</v>
      </c>
      <c r="D21" s="28">
        <f t="shared" si="0"/>
        <v>1.047961544863852</v>
      </c>
      <c r="E21" s="29">
        <f t="shared" si="1"/>
        <v>1.1003532821420683</v>
      </c>
      <c r="F21" s="11"/>
      <c r="G21" s="38">
        <v>502911.75478000002</v>
      </c>
    </row>
    <row r="22" spans="1:7" ht="30" outlineLevel="1">
      <c r="A22" s="25" t="s">
        <v>26</v>
      </c>
      <c r="B22" s="26">
        <v>6515.4</v>
      </c>
      <c r="C22" s="27">
        <v>8646.9</v>
      </c>
      <c r="D22" s="28">
        <f t="shared" si="0"/>
        <v>1.3271479878441845</v>
      </c>
      <c r="E22" s="29">
        <f t="shared" si="1"/>
        <v>1.0273321877660846</v>
      </c>
      <c r="F22" s="11"/>
      <c r="G22" s="38">
        <v>8416.8490999999995</v>
      </c>
    </row>
    <row r="23" spans="1:7" s="17" customFormat="1" ht="30">
      <c r="A23" s="18" t="s">
        <v>27</v>
      </c>
      <c r="B23" s="42">
        <f>327202.3+2581987.19962</f>
        <v>2909189.4996199999</v>
      </c>
      <c r="C23" s="19">
        <v>3556800.3336100001</v>
      </c>
      <c r="D23" s="20">
        <f t="shared" si="0"/>
        <v>1.2226086798658498</v>
      </c>
      <c r="E23" s="21">
        <f t="shared" si="1"/>
        <v>1.3359424496952979</v>
      </c>
      <c r="F23" s="11"/>
      <c r="G23" s="22">
        <v>2662390.3854700001</v>
      </c>
    </row>
    <row r="24" spans="1:7" s="17" customFormat="1" ht="15">
      <c r="A24" s="18" t="s">
        <v>28</v>
      </c>
      <c r="B24" s="45">
        <v>48381875.979999997</v>
      </c>
      <c r="C24" s="45">
        <v>50632905.294009998</v>
      </c>
      <c r="D24" s="43">
        <f t="shared" si="0"/>
        <v>1.0465262925096275</v>
      </c>
      <c r="E24" s="21">
        <f t="shared" si="1"/>
        <v>0.94195743698042178</v>
      </c>
      <c r="F24" s="11"/>
      <c r="G24" s="22">
        <v>53752859</v>
      </c>
    </row>
    <row r="25" spans="1:7" s="17" customFormat="1" ht="45">
      <c r="A25" s="18" t="s">
        <v>29</v>
      </c>
      <c r="B25" s="45">
        <v>43751120.060000002</v>
      </c>
      <c r="C25" s="45">
        <v>46321507.781219997</v>
      </c>
      <c r="D25" s="43">
        <f t="shared" si="0"/>
        <v>1.058750215256089</v>
      </c>
      <c r="E25" s="21">
        <f t="shared" si="1"/>
        <v>0.91471203604158202</v>
      </c>
      <c r="F25" s="11"/>
      <c r="G25" s="22">
        <v>50640535.989529997</v>
      </c>
    </row>
    <row r="26" spans="1:7" s="17" customFormat="1" ht="15" outlineLevel="1">
      <c r="A26" s="46" t="s">
        <v>30</v>
      </c>
      <c r="B26" s="47">
        <v>6687355.4000000004</v>
      </c>
      <c r="C26" s="47">
        <v>10339254.800000001</v>
      </c>
      <c r="D26" s="29">
        <f t="shared" si="0"/>
        <v>1.5460902227508351</v>
      </c>
      <c r="E26" s="29">
        <f t="shared" si="1"/>
        <v>0.55303048100088914</v>
      </c>
      <c r="F26" s="48"/>
      <c r="G26" s="38">
        <v>18695632.800000001</v>
      </c>
    </row>
    <row r="27" spans="1:7" s="17" customFormat="1" ht="30" outlineLevel="1">
      <c r="A27" s="46" t="s">
        <v>31</v>
      </c>
      <c r="B27" s="47">
        <v>18415885.449999999</v>
      </c>
      <c r="C27" s="47">
        <v>17604341.891720001</v>
      </c>
      <c r="D27" s="29">
        <f t="shared" si="0"/>
        <v>0.95593241712523802</v>
      </c>
      <c r="E27" s="29">
        <f t="shared" si="1"/>
        <v>1.2873419849243026</v>
      </c>
      <c r="F27" s="48"/>
      <c r="G27" s="38">
        <v>13674953.584890001</v>
      </c>
    </row>
    <row r="28" spans="1:7" s="17" customFormat="1" ht="30" outlineLevel="1">
      <c r="A28" s="46" t="s">
        <v>32</v>
      </c>
      <c r="B28" s="47">
        <v>8728601.5999999996</v>
      </c>
      <c r="C28" s="47">
        <v>8519273.8213100005</v>
      </c>
      <c r="D28" s="29">
        <f t="shared" si="0"/>
        <v>0.97601817699068782</v>
      </c>
      <c r="E28" s="29">
        <f t="shared" si="1"/>
        <v>0.79471274586680363</v>
      </c>
      <c r="F28" s="48"/>
      <c r="G28" s="38">
        <v>10719941.092700001</v>
      </c>
    </row>
    <row r="29" spans="1:7" s="17" customFormat="1" ht="17.25" customHeight="1" outlineLevel="1">
      <c r="A29" s="46" t="s">
        <v>33</v>
      </c>
      <c r="B29" s="47">
        <v>9919277.6099999994</v>
      </c>
      <c r="C29" s="47">
        <v>9858637.2681900002</v>
      </c>
      <c r="D29" s="29">
        <f t="shared" si="0"/>
        <v>0.99388661713138615</v>
      </c>
      <c r="E29" s="29">
        <f t="shared" si="1"/>
        <v>1.3057782984746318</v>
      </c>
      <c r="F29" s="48"/>
      <c r="G29" s="38">
        <v>7550008.5119399996</v>
      </c>
    </row>
    <row r="30" spans="1:7" ht="15">
      <c r="A30" s="49" t="s">
        <v>34</v>
      </c>
      <c r="B30" s="14">
        <f>B31+B42+B45+B50+B62+B67+B73+B82+B86+B95+B101+B106+B110+B112</f>
        <v>244916728.62531</v>
      </c>
      <c r="C30" s="14">
        <f>C31+C42+C45+C50+C62+C67+C73+C82+C86+C95+C101+C106+C110+C112</f>
        <v>221755676.36000001</v>
      </c>
      <c r="D30" s="50">
        <f t="shared" si="0"/>
        <v>0.90543295104703392</v>
      </c>
      <c r="E30" s="16">
        <f t="shared" si="1"/>
        <v>1.0462678909402479</v>
      </c>
      <c r="F30" s="51"/>
      <c r="G30" s="14">
        <f>G31+G42+G45+G50+G62+G67+G73+G82+G86+G95+G101+G106+G110</f>
        <v>211949232.39087</v>
      </c>
    </row>
    <row r="31" spans="1:7" ht="15">
      <c r="A31" s="41" t="s">
        <v>35</v>
      </c>
      <c r="B31" s="52">
        <f>SUM(B32:B41)</f>
        <v>14373410.109999999</v>
      </c>
      <c r="C31" s="53">
        <f>SUM(C32:C41)</f>
        <v>13497354.329999998</v>
      </c>
      <c r="D31" s="43">
        <f t="shared" si="0"/>
        <v>0.93905024811123261</v>
      </c>
      <c r="E31" s="43">
        <f t="shared" si="1"/>
        <v>1.0368929198913461</v>
      </c>
      <c r="F31" s="54" t="s">
        <v>36</v>
      </c>
      <c r="G31" s="55">
        <f>SUM(G32:G41)</f>
        <v>13017114.9509</v>
      </c>
    </row>
    <row r="32" spans="1:7" ht="30" outlineLevel="1">
      <c r="A32" s="56" t="s">
        <v>37</v>
      </c>
      <c r="B32" s="57">
        <v>843176.89</v>
      </c>
      <c r="C32" s="58">
        <v>799750.7</v>
      </c>
      <c r="D32" s="29">
        <f t="shared" si="0"/>
        <v>0.94849693994815243</v>
      </c>
      <c r="E32" s="29">
        <f t="shared" si="1"/>
        <v>2.1576690935060321</v>
      </c>
      <c r="F32" s="59" t="s">
        <v>38</v>
      </c>
      <c r="G32" s="60">
        <v>370654.93611000001</v>
      </c>
    </row>
    <row r="33" spans="1:9" ht="45" outlineLevel="1">
      <c r="A33" s="56" t="s">
        <v>39</v>
      </c>
      <c r="B33" s="57">
        <v>1033140.16</v>
      </c>
      <c r="C33" s="58">
        <v>956504.35</v>
      </c>
      <c r="D33" s="29">
        <f t="shared" si="0"/>
        <v>0.92582244600771302</v>
      </c>
      <c r="E33" s="29">
        <f t="shared" si="1"/>
        <v>1.0260334400499964</v>
      </c>
      <c r="F33" s="59" t="s">
        <v>40</v>
      </c>
      <c r="G33" s="60">
        <v>932235.06434000004</v>
      </c>
    </row>
    <row r="34" spans="1:9" ht="45" outlineLevel="1">
      <c r="A34" s="56" t="s">
        <v>41</v>
      </c>
      <c r="B34" s="61">
        <v>3148477.07</v>
      </c>
      <c r="C34" s="58">
        <v>3116814.24</v>
      </c>
      <c r="D34" s="29">
        <f t="shared" si="0"/>
        <v>0.98994344589589167</v>
      </c>
      <c r="E34" s="29">
        <f t="shared" si="1"/>
        <v>0.90018091608929196</v>
      </c>
      <c r="F34" s="59" t="s">
        <v>42</v>
      </c>
      <c r="G34" s="60">
        <v>3462430.92282</v>
      </c>
    </row>
    <row r="35" spans="1:9" ht="15" outlineLevel="1">
      <c r="A35" s="56" t="s">
        <v>43</v>
      </c>
      <c r="B35" s="61">
        <v>997.2</v>
      </c>
      <c r="C35" s="58">
        <v>550.72</v>
      </c>
      <c r="D35" s="29">
        <f t="shared" si="0"/>
        <v>0.55226634576815081</v>
      </c>
      <c r="E35" s="29">
        <f t="shared" si="1"/>
        <v>1.0007928091931775</v>
      </c>
      <c r="F35" s="59" t="s">
        <v>44</v>
      </c>
      <c r="G35" s="60">
        <v>550.28372999999999</v>
      </c>
    </row>
    <row r="36" spans="1:9" ht="30" outlineLevel="1">
      <c r="A36" s="56" t="s">
        <v>45</v>
      </c>
      <c r="B36" s="61">
        <v>1357512.5</v>
      </c>
      <c r="C36" s="58">
        <v>1348897.79</v>
      </c>
      <c r="D36" s="29">
        <f t="shared" si="0"/>
        <v>0.99365404738446239</v>
      </c>
      <c r="E36" s="29">
        <f t="shared" si="1"/>
        <v>1.0644335691901727</v>
      </c>
      <c r="F36" s="59" t="s">
        <v>46</v>
      </c>
      <c r="G36" s="60">
        <v>1267244.6914900001</v>
      </c>
    </row>
    <row r="37" spans="1:9" ht="15" outlineLevel="1">
      <c r="A37" s="56" t="s">
        <v>47</v>
      </c>
      <c r="B37" s="61">
        <v>513044.63</v>
      </c>
      <c r="C37" s="58">
        <v>506318.22</v>
      </c>
      <c r="D37" s="29">
        <f t="shared" si="0"/>
        <v>0.98688923028002451</v>
      </c>
      <c r="E37" s="29">
        <f t="shared" si="1"/>
        <v>1.0715892702021719</v>
      </c>
      <c r="F37" s="59" t="s">
        <v>48</v>
      </c>
      <c r="G37" s="60">
        <v>472492.80492000002</v>
      </c>
    </row>
    <row r="38" spans="1:9" ht="16.5" customHeight="1" outlineLevel="1">
      <c r="A38" s="56" t="s">
        <v>49</v>
      </c>
      <c r="B38" s="61">
        <v>6916.9</v>
      </c>
      <c r="C38" s="58">
        <v>2826.71</v>
      </c>
      <c r="D38" s="29">
        <f t="shared" si="0"/>
        <v>0.40866717749280751</v>
      </c>
      <c r="E38" s="29">
        <f t="shared" si="1"/>
        <v>4.7344509503438292</v>
      </c>
      <c r="F38" s="59" t="s">
        <v>50</v>
      </c>
      <c r="G38" s="60">
        <v>597.05128000000002</v>
      </c>
    </row>
    <row r="39" spans="1:9" ht="15" outlineLevel="1">
      <c r="A39" s="56" t="s">
        <v>51</v>
      </c>
      <c r="B39" s="61">
        <v>60000</v>
      </c>
      <c r="C39" s="58">
        <v>43550</v>
      </c>
      <c r="D39" s="29">
        <f t="shared" si="0"/>
        <v>0.72583333333333333</v>
      </c>
      <c r="E39" s="29">
        <f t="shared" si="1"/>
        <v>0.72583333333333333</v>
      </c>
      <c r="F39" s="59" t="s">
        <v>52</v>
      </c>
      <c r="G39" s="60">
        <v>60000</v>
      </c>
    </row>
    <row r="40" spans="1:9" ht="15" outlineLevel="1">
      <c r="A40" s="56" t="s">
        <v>53</v>
      </c>
      <c r="B40" s="61">
        <v>114572.21</v>
      </c>
      <c r="C40" s="58">
        <v>0</v>
      </c>
      <c r="D40" s="29">
        <f t="shared" si="0"/>
        <v>0</v>
      </c>
      <c r="E40" s="29" t="e">
        <f t="shared" si="1"/>
        <v>#DIV/0!</v>
      </c>
      <c r="F40" s="59" t="s">
        <v>54</v>
      </c>
      <c r="G40" s="60">
        <v>0</v>
      </c>
    </row>
    <row r="41" spans="1:9" ht="15" outlineLevel="1">
      <c r="A41" s="56" t="s">
        <v>55</v>
      </c>
      <c r="B41" s="61">
        <f>7292130.85+3441.7</f>
        <v>7295572.5499999998</v>
      </c>
      <c r="C41" s="58">
        <v>6722141.5999999996</v>
      </c>
      <c r="D41" s="29">
        <f t="shared" si="0"/>
        <v>0.92140014425598438</v>
      </c>
      <c r="E41" s="29">
        <f t="shared" si="1"/>
        <v>1.0420456086948724</v>
      </c>
      <c r="F41" s="59" t="s">
        <v>56</v>
      </c>
      <c r="G41" s="60">
        <v>6450909.1962099997</v>
      </c>
    </row>
    <row r="42" spans="1:9" s="64" customFormat="1" ht="15">
      <c r="A42" s="41" t="s">
        <v>57</v>
      </c>
      <c r="B42" s="62">
        <f>SUM(B43:B44)</f>
        <v>28512.02</v>
      </c>
      <c r="C42" s="53">
        <f>SUM(C43:C44)</f>
        <v>27968.58</v>
      </c>
      <c r="D42" s="43">
        <f t="shared" si="0"/>
        <v>0.98093996847645315</v>
      </c>
      <c r="E42" s="43">
        <f t="shared" si="1"/>
        <v>0.87351716045171401</v>
      </c>
      <c r="F42" s="54" t="s">
        <v>58</v>
      </c>
      <c r="G42" s="63">
        <f>SUM(G43:G44)</f>
        <v>32018.35209</v>
      </c>
    </row>
    <row r="43" spans="1:9" ht="15" outlineLevel="1">
      <c r="A43" s="56" t="s">
        <v>59</v>
      </c>
      <c r="B43" s="57">
        <v>28422.2</v>
      </c>
      <c r="C43" s="58">
        <v>27897.59</v>
      </c>
      <c r="D43" s="29">
        <f t="shared" si="0"/>
        <v>0.98154224514639965</v>
      </c>
      <c r="E43" s="65">
        <f t="shared" si="1"/>
        <v>0.8798559463207597</v>
      </c>
      <c r="F43" s="59" t="s">
        <v>60</v>
      </c>
      <c r="G43" s="60">
        <v>31706.997169999999</v>
      </c>
    </row>
    <row r="44" spans="1:9" ht="15" outlineLevel="1">
      <c r="A44" s="56" t="s">
        <v>61</v>
      </c>
      <c r="B44" s="57">
        <v>89.82</v>
      </c>
      <c r="C44" s="58">
        <v>70.989999999999995</v>
      </c>
      <c r="D44" s="29">
        <f t="shared" si="0"/>
        <v>0.79035849476731246</v>
      </c>
      <c r="E44" s="29">
        <f t="shared" si="1"/>
        <v>0.22800346305752933</v>
      </c>
      <c r="F44" s="59" t="s">
        <v>62</v>
      </c>
      <c r="G44" s="60">
        <v>311.35491999999999</v>
      </c>
    </row>
    <row r="45" spans="1:9" s="44" customFormat="1" ht="30">
      <c r="A45" s="41" t="s">
        <v>63</v>
      </c>
      <c r="B45" s="52">
        <f>SUM(B46:B49)</f>
        <v>2762014.5100000002</v>
      </c>
      <c r="C45" s="53">
        <f>SUM(C46:C49)</f>
        <v>2533452.7100000004</v>
      </c>
      <c r="D45" s="43">
        <f t="shared" si="0"/>
        <v>0.91724815377599167</v>
      </c>
      <c r="E45" s="43">
        <f t="shared" si="1"/>
        <v>1.0942225983518787</v>
      </c>
      <c r="F45" s="54" t="s">
        <v>64</v>
      </c>
      <c r="G45" s="55">
        <f>SUM(G46:G49)</f>
        <v>2315299.2031199997</v>
      </c>
      <c r="I45" s="66"/>
    </row>
    <row r="46" spans="1:9" ht="30" outlineLevel="1">
      <c r="A46" s="56" t="s">
        <v>65</v>
      </c>
      <c r="B46" s="61">
        <v>626522.85</v>
      </c>
      <c r="C46" s="58">
        <v>613541.88</v>
      </c>
      <c r="D46" s="29">
        <f t="shared" si="0"/>
        <v>0.97928093125414339</v>
      </c>
      <c r="E46" s="29">
        <f t="shared" si="1"/>
        <v>0.62348467736927937</v>
      </c>
      <c r="F46" s="59" t="s">
        <v>66</v>
      </c>
      <c r="G46" s="60">
        <v>984052.86011000001</v>
      </c>
    </row>
    <row r="47" spans="1:9" ht="15" outlineLevel="1">
      <c r="A47" s="56" t="s">
        <v>67</v>
      </c>
      <c r="B47" s="61">
        <v>1890858.1</v>
      </c>
      <c r="C47" s="58">
        <v>1699366.76</v>
      </c>
      <c r="D47" s="29">
        <f t="shared" si="0"/>
        <v>0.89872781040523342</v>
      </c>
      <c r="E47" s="29">
        <f t="shared" si="1"/>
        <v>1.5784131379427946</v>
      </c>
      <c r="F47" s="59" t="s">
        <v>68</v>
      </c>
      <c r="G47" s="60">
        <v>1076629.88805</v>
      </c>
    </row>
    <row r="48" spans="1:9" s="44" customFormat="1" ht="15" outlineLevel="1">
      <c r="A48" s="56" t="s">
        <v>69</v>
      </c>
      <c r="B48" s="61">
        <v>10238.77</v>
      </c>
      <c r="C48" s="58">
        <v>8668.7000000000007</v>
      </c>
      <c r="D48" s="29">
        <f t="shared" si="0"/>
        <v>0.84665443212417124</v>
      </c>
      <c r="E48" s="29"/>
      <c r="F48" s="59" t="s">
        <v>70</v>
      </c>
      <c r="G48" s="60">
        <v>33240.619879999998</v>
      </c>
    </row>
    <row r="49" spans="1:7" ht="30" outlineLevel="1">
      <c r="A49" s="56" t="s">
        <v>71</v>
      </c>
      <c r="B49" s="61">
        <v>234394.79</v>
      </c>
      <c r="C49" s="58">
        <v>211875.37</v>
      </c>
      <c r="D49" s="29">
        <f t="shared" si="0"/>
        <v>0.90392525362871756</v>
      </c>
      <c r="E49" s="29">
        <f>C49/G49</f>
        <v>0.95708445288725053</v>
      </c>
      <c r="F49" s="59" t="s">
        <v>72</v>
      </c>
      <c r="G49" s="60">
        <v>221375.83507999999</v>
      </c>
    </row>
    <row r="50" spans="1:7" ht="15">
      <c r="A50" s="41" t="s">
        <v>73</v>
      </c>
      <c r="B50" s="67">
        <f>SUM(B51:B61)</f>
        <v>55859552.789989993</v>
      </c>
      <c r="C50" s="53">
        <f>SUM(C51:C61)</f>
        <v>49283674.090000004</v>
      </c>
      <c r="D50" s="43">
        <f t="shared" si="0"/>
        <v>0.88227835040655067</v>
      </c>
      <c r="E50" s="43">
        <f>C50/G50</f>
        <v>1.1008265384238956</v>
      </c>
      <c r="F50" s="54" t="s">
        <v>74</v>
      </c>
      <c r="G50" s="55">
        <f>SUM(G51:G61)</f>
        <v>44769700.193240002</v>
      </c>
    </row>
    <row r="51" spans="1:7" ht="15" outlineLevel="1">
      <c r="A51" s="56" t="s">
        <v>75</v>
      </c>
      <c r="B51" s="61">
        <v>809199.65</v>
      </c>
      <c r="C51" s="58">
        <v>758158.07</v>
      </c>
      <c r="D51" s="29">
        <f t="shared" si="0"/>
        <v>0.93692337855064556</v>
      </c>
      <c r="E51" s="29">
        <f>C51/G51</f>
        <v>0.95979294220010425</v>
      </c>
      <c r="F51" s="59" t="s">
        <v>76</v>
      </c>
      <c r="G51" s="60">
        <v>789918.36329000001</v>
      </c>
    </row>
    <row r="52" spans="1:7" ht="15" outlineLevel="1">
      <c r="A52" s="56" t="s">
        <v>77</v>
      </c>
      <c r="B52" s="61">
        <v>413156.2</v>
      </c>
      <c r="C52" s="58">
        <v>341156.2</v>
      </c>
      <c r="D52" s="29"/>
      <c r="E52" s="29"/>
      <c r="F52" s="59" t="s">
        <v>78</v>
      </c>
      <c r="G52" s="60">
        <v>203552.26534000001</v>
      </c>
    </row>
    <row r="53" spans="1:7" ht="15" outlineLevel="1">
      <c r="A53" s="56" t="s">
        <v>79</v>
      </c>
      <c r="B53" s="61">
        <v>10327.49999</v>
      </c>
      <c r="C53" s="58">
        <v>8433.31</v>
      </c>
      <c r="D53" s="29">
        <f t="shared" ref="D53:D84" si="2">C53/B53</f>
        <v>0.81658775194053512</v>
      </c>
      <c r="E53" s="29">
        <f t="shared" ref="E53:E84" si="3">C53/G53</f>
        <v>1.0762794165941258</v>
      </c>
      <c r="F53" s="59" t="s">
        <v>80</v>
      </c>
      <c r="G53" s="60">
        <v>7835.6139400000002</v>
      </c>
    </row>
    <row r="54" spans="1:7" ht="15" outlineLevel="1">
      <c r="A54" s="56" t="s">
        <v>81</v>
      </c>
      <c r="B54" s="61">
        <v>3913830.94</v>
      </c>
      <c r="C54" s="58">
        <v>3604038.75</v>
      </c>
      <c r="D54" s="29">
        <f t="shared" si="2"/>
        <v>0.92084681358260201</v>
      </c>
      <c r="E54" s="29">
        <f t="shared" si="3"/>
        <v>0.98477507898191652</v>
      </c>
      <c r="F54" s="59" t="s">
        <v>82</v>
      </c>
      <c r="G54" s="60">
        <v>3659758.2807700001</v>
      </c>
    </row>
    <row r="55" spans="1:7" ht="15" outlineLevel="1">
      <c r="A55" s="56" t="s">
        <v>83</v>
      </c>
      <c r="B55" s="61">
        <v>225128.83</v>
      </c>
      <c r="C55" s="58">
        <v>158711.87</v>
      </c>
      <c r="D55" s="29">
        <f t="shared" si="2"/>
        <v>0.70498243161482255</v>
      </c>
      <c r="E55" s="29">
        <f t="shared" si="3"/>
        <v>0.9100481154774307</v>
      </c>
      <c r="F55" s="59" t="s">
        <v>84</v>
      </c>
      <c r="G55" s="60">
        <v>174399.42713</v>
      </c>
    </row>
    <row r="56" spans="1:7" ht="15" outlineLevel="1">
      <c r="A56" s="56" t="s">
        <v>85</v>
      </c>
      <c r="B56" s="61">
        <v>1138911.2</v>
      </c>
      <c r="C56" s="58">
        <v>1134486.94</v>
      </c>
      <c r="D56" s="29">
        <f t="shared" si="2"/>
        <v>0.996115360003484</v>
      </c>
      <c r="E56" s="29">
        <f t="shared" si="3"/>
        <v>1.0657435307836622</v>
      </c>
      <c r="F56" s="59" t="s">
        <v>86</v>
      </c>
      <c r="G56" s="60">
        <v>1064502.7694099999</v>
      </c>
    </row>
    <row r="57" spans="1:7" ht="15" outlineLevel="1">
      <c r="A57" s="56" t="s">
        <v>87</v>
      </c>
      <c r="B57" s="61">
        <v>12387473.26</v>
      </c>
      <c r="C57" s="58">
        <v>8554950.0700000003</v>
      </c>
      <c r="D57" s="29">
        <f t="shared" si="2"/>
        <v>0.69061299995896019</v>
      </c>
      <c r="E57" s="29">
        <f t="shared" si="3"/>
        <v>1.1166495340501483</v>
      </c>
      <c r="F57" s="59" t="s">
        <v>88</v>
      </c>
      <c r="G57" s="60">
        <v>7661266.8604899999</v>
      </c>
    </row>
    <row r="58" spans="1:7" ht="15" outlineLevel="1">
      <c r="A58" s="56" t="s">
        <v>89</v>
      </c>
      <c r="B58" s="61">
        <v>28087013.149999999</v>
      </c>
      <c r="C58" s="58">
        <v>26501455.399999999</v>
      </c>
      <c r="D58" s="29">
        <f t="shared" si="2"/>
        <v>0.94354836729942571</v>
      </c>
      <c r="E58" s="29">
        <f t="shared" si="3"/>
        <v>1.0287270170435325</v>
      </c>
      <c r="F58" s="59" t="s">
        <v>90</v>
      </c>
      <c r="G58" s="60">
        <v>25761407.021430001</v>
      </c>
    </row>
    <row r="59" spans="1:7" s="44" customFormat="1" ht="15" outlineLevel="1">
      <c r="A59" s="56" t="s">
        <v>91</v>
      </c>
      <c r="B59" s="61">
        <v>4016200.43</v>
      </c>
      <c r="C59" s="58">
        <v>3463770.07</v>
      </c>
      <c r="D59" s="29">
        <f t="shared" si="2"/>
        <v>0.86244950429428635</v>
      </c>
      <c r="E59" s="29">
        <f t="shared" si="3"/>
        <v>0.90358514671623524</v>
      </c>
      <c r="F59" s="59" t="s">
        <v>92</v>
      </c>
      <c r="G59" s="60">
        <v>3833363.2226999998</v>
      </c>
    </row>
    <row r="60" spans="1:7" ht="30" outlineLevel="1">
      <c r="A60" s="56" t="s">
        <v>93</v>
      </c>
      <c r="B60" s="61">
        <v>97118.37</v>
      </c>
      <c r="C60" s="58">
        <v>61772.18</v>
      </c>
      <c r="D60" s="29">
        <f t="shared" si="2"/>
        <v>0.63605041970947418</v>
      </c>
      <c r="E60" s="29">
        <f t="shared" si="3"/>
        <v>2.0056792878064389</v>
      </c>
      <c r="F60" s="59" t="s">
        <v>94</v>
      </c>
      <c r="G60" s="60">
        <v>30798.632850000002</v>
      </c>
    </row>
    <row r="61" spans="1:7" ht="15" outlineLevel="1">
      <c r="A61" s="56" t="s">
        <v>95</v>
      </c>
      <c r="B61" s="61">
        <v>4761193.26</v>
      </c>
      <c r="C61" s="58">
        <v>4696741.2300000004</v>
      </c>
      <c r="D61" s="29">
        <f t="shared" si="2"/>
        <v>0.98646305107136123</v>
      </c>
      <c r="E61" s="29">
        <f t="shared" si="3"/>
        <v>2.9671791951608366</v>
      </c>
      <c r="F61" s="59" t="s">
        <v>96</v>
      </c>
      <c r="G61" s="60">
        <v>1582897.7358899999</v>
      </c>
    </row>
    <row r="62" spans="1:7" ht="15">
      <c r="A62" s="41" t="s">
        <v>97</v>
      </c>
      <c r="B62" s="67">
        <f>SUM(B63:B66)</f>
        <v>19943130.400000002</v>
      </c>
      <c r="C62" s="53">
        <f>SUM(C63:C66)</f>
        <v>16352974.879999999</v>
      </c>
      <c r="D62" s="43">
        <f t="shared" si="2"/>
        <v>0.81998034170202272</v>
      </c>
      <c r="E62" s="43">
        <f t="shared" si="3"/>
        <v>1.0424552362487258</v>
      </c>
      <c r="F62" s="54" t="s">
        <v>98</v>
      </c>
      <c r="G62" s="55">
        <f>SUM(G63:G66)</f>
        <v>15686980.420229999</v>
      </c>
    </row>
    <row r="63" spans="1:7" ht="15" outlineLevel="1">
      <c r="A63" s="56" t="s">
        <v>99</v>
      </c>
      <c r="B63" s="61">
        <v>8367938.3700000001</v>
      </c>
      <c r="C63" s="58">
        <v>6318294.9900000002</v>
      </c>
      <c r="D63" s="29">
        <f t="shared" si="2"/>
        <v>0.75505993359747947</v>
      </c>
      <c r="E63" s="29">
        <f t="shared" si="3"/>
        <v>1.2590669385952102</v>
      </c>
      <c r="F63" s="59" t="s">
        <v>100</v>
      </c>
      <c r="G63" s="60">
        <v>5018235.9621400004</v>
      </c>
    </row>
    <row r="64" spans="1:7" s="44" customFormat="1" ht="15" outlineLevel="1">
      <c r="A64" s="56" t="s">
        <v>101</v>
      </c>
      <c r="B64" s="61">
        <v>4091520.71</v>
      </c>
      <c r="C64" s="58">
        <v>3388867.6</v>
      </c>
      <c r="D64" s="29">
        <f t="shared" si="2"/>
        <v>0.8282660263010132</v>
      </c>
      <c r="E64" s="29">
        <f t="shared" si="3"/>
        <v>0.72450534762413543</v>
      </c>
      <c r="F64" s="59" t="s">
        <v>102</v>
      </c>
      <c r="G64" s="60">
        <v>4677491.4928000001</v>
      </c>
    </row>
    <row r="65" spans="1:7" ht="15" outlineLevel="1">
      <c r="A65" s="68" t="s">
        <v>103</v>
      </c>
      <c r="B65" s="61">
        <v>5333279.2699999996</v>
      </c>
      <c r="C65" s="58">
        <v>4547475.51</v>
      </c>
      <c r="D65" s="29">
        <f t="shared" si="2"/>
        <v>0.85266030143589311</v>
      </c>
      <c r="E65" s="29">
        <f t="shared" si="3"/>
        <v>1.1288005405804209</v>
      </c>
      <c r="F65" s="59" t="s">
        <v>104</v>
      </c>
      <c r="G65" s="60">
        <v>4028590.8329400001</v>
      </c>
    </row>
    <row r="66" spans="1:7" ht="20.25" customHeight="1" outlineLevel="1">
      <c r="A66" s="56" t="s">
        <v>105</v>
      </c>
      <c r="B66" s="61">
        <v>2150392.0499999998</v>
      </c>
      <c r="C66" s="58">
        <v>2098336.7799999998</v>
      </c>
      <c r="D66" s="29">
        <f t="shared" si="2"/>
        <v>0.9757926606918027</v>
      </c>
      <c r="E66" s="29">
        <f t="shared" si="3"/>
        <v>1.0691278674070861</v>
      </c>
      <c r="F66" s="59" t="s">
        <v>106</v>
      </c>
      <c r="G66" s="60">
        <v>1962662.1323500001</v>
      </c>
    </row>
    <row r="67" spans="1:7" ht="15">
      <c r="A67" s="41" t="s">
        <v>107</v>
      </c>
      <c r="B67" s="67">
        <f>SUM(B68:B72)</f>
        <v>218964.02532000002</v>
      </c>
      <c r="C67" s="53">
        <f>SUM(C68:C72)</f>
        <v>187263.65</v>
      </c>
      <c r="D67" s="43">
        <f t="shared" si="2"/>
        <v>0.8552256459769032</v>
      </c>
      <c r="E67" s="43">
        <f t="shared" si="3"/>
        <v>1.3011669459507968</v>
      </c>
      <c r="F67" s="54" t="s">
        <v>108</v>
      </c>
      <c r="G67" s="55">
        <f>SUM(G68:G72)</f>
        <v>143919.77185000002</v>
      </c>
    </row>
    <row r="68" spans="1:7" ht="15" outlineLevel="1">
      <c r="A68" s="56" t="s">
        <v>109</v>
      </c>
      <c r="B68" s="61">
        <v>3438.7553200000002</v>
      </c>
      <c r="C68" s="58">
        <v>3438.76</v>
      </c>
      <c r="D68" s="29">
        <f t="shared" si="2"/>
        <v>1.0000013609575455</v>
      </c>
      <c r="E68" s="29">
        <f t="shared" si="3"/>
        <v>1.0059560028083314</v>
      </c>
      <c r="F68" s="59" t="s">
        <v>110</v>
      </c>
      <c r="G68" s="60">
        <v>3418.4</v>
      </c>
    </row>
    <row r="69" spans="1:7" s="44" customFormat="1" ht="15" outlineLevel="1">
      <c r="A69" s="56" t="s">
        <v>111</v>
      </c>
      <c r="B69" s="61">
        <v>12284.65</v>
      </c>
      <c r="C69" s="58">
        <v>996.39</v>
      </c>
      <c r="D69" s="29">
        <f t="shared" si="2"/>
        <v>8.1108537890782401E-2</v>
      </c>
      <c r="E69" s="29">
        <f t="shared" si="3"/>
        <v>6.1293676181102361</v>
      </c>
      <c r="F69" s="59" t="s">
        <v>112</v>
      </c>
      <c r="G69" s="60">
        <v>162.56</v>
      </c>
    </row>
    <row r="70" spans="1:7" ht="30" outlineLevel="1">
      <c r="A70" s="56" t="s">
        <v>113</v>
      </c>
      <c r="B70" s="61">
        <v>133079.48000000001</v>
      </c>
      <c r="C70" s="58">
        <v>127058.32</v>
      </c>
      <c r="D70" s="29">
        <f t="shared" si="2"/>
        <v>0.95475515834597491</v>
      </c>
      <c r="E70" s="29">
        <f t="shared" si="3"/>
        <v>1.430166163398598</v>
      </c>
      <c r="F70" s="59" t="s">
        <v>114</v>
      </c>
      <c r="G70" s="60">
        <v>88841.648790000007</v>
      </c>
    </row>
    <row r="71" spans="1:7" ht="30" outlineLevel="1">
      <c r="A71" s="56" t="s">
        <v>115</v>
      </c>
      <c r="B71" s="61">
        <v>2000</v>
      </c>
      <c r="C71" s="58">
        <v>2000</v>
      </c>
      <c r="D71" s="29">
        <f t="shared" si="2"/>
        <v>1</v>
      </c>
      <c r="E71" s="29" t="e">
        <f t="shared" si="3"/>
        <v>#DIV/0!</v>
      </c>
      <c r="F71" s="59" t="s">
        <v>116</v>
      </c>
      <c r="G71" s="69">
        <v>0</v>
      </c>
    </row>
    <row r="72" spans="1:7" ht="15.75" customHeight="1">
      <c r="A72" s="56" t="s">
        <v>117</v>
      </c>
      <c r="B72" s="61">
        <v>68161.14</v>
      </c>
      <c r="C72" s="58">
        <v>53770.18</v>
      </c>
      <c r="D72" s="29">
        <f t="shared" si="2"/>
        <v>0.78886855472194273</v>
      </c>
      <c r="E72" s="29">
        <f t="shared" si="3"/>
        <v>1.0441386826950385</v>
      </c>
      <c r="F72" s="59" t="s">
        <v>118</v>
      </c>
      <c r="G72" s="60">
        <v>51497.163059999999</v>
      </c>
    </row>
    <row r="73" spans="1:7" ht="15" outlineLevel="1">
      <c r="A73" s="41" t="s">
        <v>119</v>
      </c>
      <c r="B73" s="67">
        <f>SUM(B74:B81)</f>
        <v>59794773.460000008</v>
      </c>
      <c r="C73" s="53">
        <f>SUM(C74:C81)</f>
        <v>56974645.939999998</v>
      </c>
      <c r="D73" s="43">
        <f t="shared" si="2"/>
        <v>0.95283655482219454</v>
      </c>
      <c r="E73" s="43">
        <f t="shared" si="3"/>
        <v>1.0693658528203995</v>
      </c>
      <c r="F73" s="54" t="s">
        <v>120</v>
      </c>
      <c r="G73" s="55">
        <f>SUM(G74:G81)</f>
        <v>53278908.981180005</v>
      </c>
    </row>
    <row r="74" spans="1:7" ht="15" outlineLevel="1">
      <c r="A74" s="56" t="s">
        <v>121</v>
      </c>
      <c r="B74" s="61">
        <v>16061137.42</v>
      </c>
      <c r="C74" s="58">
        <v>15647411.23</v>
      </c>
      <c r="D74" s="29">
        <f t="shared" si="2"/>
        <v>0.97424054229902735</v>
      </c>
      <c r="E74" s="29">
        <f t="shared" si="3"/>
        <v>0.95492299096030009</v>
      </c>
      <c r="F74" s="59" t="s">
        <v>122</v>
      </c>
      <c r="G74" s="60">
        <v>16386045.13466</v>
      </c>
    </row>
    <row r="75" spans="1:7" ht="15" outlineLevel="1">
      <c r="A75" s="56" t="s">
        <v>123</v>
      </c>
      <c r="B75" s="61">
        <v>31489068.420000002</v>
      </c>
      <c r="C75" s="58">
        <v>29763608.879999999</v>
      </c>
      <c r="D75" s="29">
        <f t="shared" si="2"/>
        <v>0.94520449074625235</v>
      </c>
      <c r="E75" s="29">
        <f t="shared" si="3"/>
        <v>1.1752794425755211</v>
      </c>
      <c r="F75" s="59" t="s">
        <v>124</v>
      </c>
      <c r="G75" s="60">
        <v>25324708.151769999</v>
      </c>
    </row>
    <row r="76" spans="1:7" ht="15" outlineLevel="1">
      <c r="A76" s="56" t="s">
        <v>125</v>
      </c>
      <c r="B76" s="61">
        <v>3768945.38</v>
      </c>
      <c r="C76" s="58">
        <v>3717436.68</v>
      </c>
      <c r="D76" s="29">
        <f t="shared" si="2"/>
        <v>0.98633339175639645</v>
      </c>
      <c r="E76" s="29">
        <f t="shared" si="3"/>
        <v>0.99043052147668131</v>
      </c>
      <c r="F76" s="59" t="s">
        <v>126</v>
      </c>
      <c r="G76" s="60">
        <v>3753354.3235900002</v>
      </c>
    </row>
    <row r="77" spans="1:7" ht="15" outlineLevel="1">
      <c r="A77" s="56" t="s">
        <v>127</v>
      </c>
      <c r="B77" s="61">
        <v>4541913.04</v>
      </c>
      <c r="C77" s="58">
        <v>4023632.32</v>
      </c>
      <c r="D77" s="29">
        <f t="shared" si="2"/>
        <v>0.88588933442019391</v>
      </c>
      <c r="E77" s="29">
        <f t="shared" si="3"/>
        <v>0.95346700152516561</v>
      </c>
      <c r="F77" s="59" t="s">
        <v>128</v>
      </c>
      <c r="G77" s="60">
        <v>4220001.6503600003</v>
      </c>
    </row>
    <row r="78" spans="1:7" ht="30" outlineLevel="1">
      <c r="A78" s="56" t="s">
        <v>129</v>
      </c>
      <c r="B78" s="61">
        <v>182018.06</v>
      </c>
      <c r="C78" s="58">
        <v>181918.43</v>
      </c>
      <c r="D78" s="29">
        <f t="shared" si="2"/>
        <v>0.99945263673286044</v>
      </c>
      <c r="E78" s="29">
        <f t="shared" si="3"/>
        <v>0.74664921106576498</v>
      </c>
      <c r="F78" s="59" t="s">
        <v>130</v>
      </c>
      <c r="G78" s="60">
        <v>243646.45043999999</v>
      </c>
    </row>
    <row r="79" spans="1:7" ht="15" outlineLevel="1">
      <c r="A79" s="56" t="s">
        <v>131</v>
      </c>
      <c r="B79" s="61">
        <v>219738</v>
      </c>
      <c r="C79" s="58">
        <v>219536</v>
      </c>
      <c r="D79" s="29">
        <f t="shared" si="2"/>
        <v>0.99908072340696652</v>
      </c>
      <c r="E79" s="29">
        <f t="shared" si="3"/>
        <v>0.77909707696642738</v>
      </c>
      <c r="F79" s="59" t="s">
        <v>132</v>
      </c>
      <c r="G79" s="60">
        <v>281782.59999999998</v>
      </c>
    </row>
    <row r="80" spans="1:7" ht="15" outlineLevel="1">
      <c r="A80" s="56" t="s">
        <v>133</v>
      </c>
      <c r="B80" s="61">
        <v>1209688.26</v>
      </c>
      <c r="C80" s="58">
        <v>1119221.1000000001</v>
      </c>
      <c r="D80" s="29">
        <f t="shared" si="2"/>
        <v>0.92521448459787492</v>
      </c>
      <c r="E80" s="29">
        <f t="shared" si="3"/>
        <v>1.5154871867156292</v>
      </c>
      <c r="F80" s="59" t="s">
        <v>134</v>
      </c>
      <c r="G80" s="60">
        <v>738522.31137999997</v>
      </c>
    </row>
    <row r="81" spans="1:7" ht="15">
      <c r="A81" s="56" t="s">
        <v>135</v>
      </c>
      <c r="B81" s="61">
        <v>2322264.88</v>
      </c>
      <c r="C81" s="58">
        <v>2301881.2999999998</v>
      </c>
      <c r="D81" s="29">
        <f t="shared" si="2"/>
        <v>0.99122254305460622</v>
      </c>
      <c r="E81" s="29">
        <f t="shared" si="3"/>
        <v>0.98757231079902752</v>
      </c>
      <c r="F81" s="59" t="s">
        <v>136</v>
      </c>
      <c r="G81" s="60">
        <v>2330848.35898</v>
      </c>
    </row>
    <row r="82" spans="1:7" ht="15" outlineLevel="1">
      <c r="A82" s="41" t="s">
        <v>137</v>
      </c>
      <c r="B82" s="67">
        <f>SUM(B83:B85)</f>
        <v>9104749.290000001</v>
      </c>
      <c r="C82" s="53">
        <f>SUM(C83:C85)</f>
        <v>8229625.8799999999</v>
      </c>
      <c r="D82" s="43">
        <f t="shared" si="2"/>
        <v>0.90388275589738931</v>
      </c>
      <c r="E82" s="43">
        <f t="shared" si="3"/>
        <v>1.1243216169238248</v>
      </c>
      <c r="F82" s="54" t="s">
        <v>138</v>
      </c>
      <c r="G82" s="55">
        <f>SUM(G83:G85)</f>
        <v>7319636.7979799993</v>
      </c>
    </row>
    <row r="83" spans="1:7" ht="15" outlineLevel="1">
      <c r="A83" s="56" t="s">
        <v>139</v>
      </c>
      <c r="B83" s="61">
        <v>8039935.8300000001</v>
      </c>
      <c r="C83" s="58">
        <v>7513060.2599999998</v>
      </c>
      <c r="D83" s="29">
        <f t="shared" si="2"/>
        <v>0.93446768965070204</v>
      </c>
      <c r="E83" s="29">
        <f t="shared" si="3"/>
        <v>1.1342798948110686</v>
      </c>
      <c r="F83" s="59" t="s">
        <v>140</v>
      </c>
      <c r="G83" s="60">
        <v>6623638.7459300002</v>
      </c>
    </row>
    <row r="84" spans="1:7" ht="15" outlineLevel="1">
      <c r="A84" s="56" t="s">
        <v>141</v>
      </c>
      <c r="B84" s="61">
        <v>3430.4</v>
      </c>
      <c r="C84" s="58">
        <v>3232.37</v>
      </c>
      <c r="D84" s="29">
        <f t="shared" si="2"/>
        <v>0.9422720382462686</v>
      </c>
      <c r="E84" s="29">
        <f t="shared" si="3"/>
        <v>1.5926501616997872</v>
      </c>
      <c r="F84" s="59" t="s">
        <v>142</v>
      </c>
      <c r="G84" s="60">
        <v>2029.55431</v>
      </c>
    </row>
    <row r="85" spans="1:7" ht="15">
      <c r="A85" s="56" t="s">
        <v>143</v>
      </c>
      <c r="B85" s="61">
        <v>1061383.06</v>
      </c>
      <c r="C85" s="58">
        <v>713333.25</v>
      </c>
      <c r="D85" s="29">
        <f t="shared" ref="D85:D115" si="4">C85/B85</f>
        <v>0.67207898531940014</v>
      </c>
      <c r="E85" s="29">
        <f t="shared" ref="E85:E115" si="5">C85/G85</f>
        <v>1.0279043678827842</v>
      </c>
      <c r="F85" s="59" t="s">
        <v>144</v>
      </c>
      <c r="G85" s="60">
        <v>693968.49774000002</v>
      </c>
    </row>
    <row r="86" spans="1:7" ht="15" outlineLevel="1">
      <c r="A86" s="41" t="s">
        <v>145</v>
      </c>
      <c r="B86" s="67">
        <f>SUM(B87:B94)</f>
        <v>24511329.399999999</v>
      </c>
      <c r="C86" s="53">
        <f>SUM(C87:C94)</f>
        <v>21446231.739999998</v>
      </c>
      <c r="D86" s="43">
        <f t="shared" si="4"/>
        <v>0.87495179841204374</v>
      </c>
      <c r="E86" s="43">
        <f t="shared" si="5"/>
        <v>0.97932947809897741</v>
      </c>
      <c r="F86" s="54" t="s">
        <v>146</v>
      </c>
      <c r="G86" s="55">
        <f>SUM(G87:G94)</f>
        <v>21898893.293430001</v>
      </c>
    </row>
    <row r="87" spans="1:7" ht="15" outlineLevel="1">
      <c r="A87" s="56" t="s">
        <v>147</v>
      </c>
      <c r="B87" s="61">
        <f>4275653.49+5726940.08</f>
        <v>10002593.57</v>
      </c>
      <c r="C87" s="58">
        <v>9136061.3599999994</v>
      </c>
      <c r="D87" s="29">
        <f t="shared" si="4"/>
        <v>0.91336924729212998</v>
      </c>
      <c r="E87" s="29">
        <f t="shared" si="5"/>
        <v>0.94908315092621609</v>
      </c>
      <c r="F87" s="59" t="s">
        <v>148</v>
      </c>
      <c r="G87" s="60">
        <v>9626196.97872</v>
      </c>
    </row>
    <row r="88" spans="1:7" ht="15" outlineLevel="1">
      <c r="A88" s="56" t="s">
        <v>149</v>
      </c>
      <c r="B88" s="61">
        <f>8809691.44+1028334.81</f>
        <v>9838026.25</v>
      </c>
      <c r="C88" s="58">
        <v>8938693.8000000007</v>
      </c>
      <c r="D88" s="29">
        <f t="shared" si="4"/>
        <v>0.90858608961324949</v>
      </c>
      <c r="E88" s="29">
        <f t="shared" si="5"/>
        <v>1.238911537146387</v>
      </c>
      <c r="F88" s="59" t="s">
        <v>150</v>
      </c>
      <c r="G88" s="60">
        <v>7214957.26853</v>
      </c>
    </row>
    <row r="89" spans="1:7" ht="15" outlineLevel="1">
      <c r="A89" s="56" t="s">
        <v>151</v>
      </c>
      <c r="B89" s="61">
        <f>12317.86+245224.78</f>
        <v>257542.64</v>
      </c>
      <c r="C89" s="58">
        <v>201006.73</v>
      </c>
      <c r="D89" s="29">
        <f t="shared" si="4"/>
        <v>0.78047941886438688</v>
      </c>
      <c r="E89" s="29">
        <f t="shared" si="5"/>
        <v>0.71843226476663236</v>
      </c>
      <c r="F89" s="59" t="s">
        <v>152</v>
      </c>
      <c r="G89" s="60">
        <v>279785.22103999997</v>
      </c>
    </row>
    <row r="90" spans="1:7" ht="15" outlineLevel="1">
      <c r="A90" s="56" t="s">
        <v>153</v>
      </c>
      <c r="B90" s="61">
        <f>436519.34+181010.63</f>
        <v>617529.97</v>
      </c>
      <c r="C90" s="58">
        <v>585383.49</v>
      </c>
      <c r="D90" s="29">
        <f t="shared" si="4"/>
        <v>0.94794344961103671</v>
      </c>
      <c r="E90" s="29">
        <f t="shared" si="5"/>
        <v>0.36086975866607857</v>
      </c>
      <c r="F90" s="59" t="s">
        <v>154</v>
      </c>
      <c r="G90" s="60">
        <v>1622146.1509100001</v>
      </c>
    </row>
    <row r="91" spans="1:7" ht="15" outlineLevel="1">
      <c r="A91" s="56" t="s">
        <v>155</v>
      </c>
      <c r="B91" s="61">
        <f>9759.62+242689.26</f>
        <v>252448.88</v>
      </c>
      <c r="C91" s="58">
        <v>168795.3</v>
      </c>
      <c r="D91" s="29">
        <f t="shared" si="4"/>
        <v>0.6686316057334063</v>
      </c>
      <c r="E91" s="29">
        <f t="shared" si="5"/>
        <v>0.66108369660438659</v>
      </c>
      <c r="F91" s="59" t="s">
        <v>156</v>
      </c>
      <c r="G91" s="60">
        <v>255331.20975000001</v>
      </c>
    </row>
    <row r="92" spans="1:7" ht="30" outlineLevel="1">
      <c r="A92" s="56" t="s">
        <v>157</v>
      </c>
      <c r="B92" s="61">
        <v>294028.27</v>
      </c>
      <c r="C92" s="58">
        <v>293949.57</v>
      </c>
      <c r="D92" s="29">
        <f t="shared" si="4"/>
        <v>0.99973233866253741</v>
      </c>
      <c r="E92" s="29">
        <f t="shared" si="5"/>
        <v>0.98083893292321422</v>
      </c>
      <c r="F92" s="59" t="s">
        <v>158</v>
      </c>
      <c r="G92" s="60">
        <v>299691.98829000001</v>
      </c>
    </row>
    <row r="93" spans="1:7" ht="15" outlineLevel="1">
      <c r="A93" s="56" t="s">
        <v>159</v>
      </c>
      <c r="B93" s="61">
        <v>30043.77</v>
      </c>
      <c r="C93" s="58">
        <v>26183.040000000001</v>
      </c>
      <c r="D93" s="29">
        <f t="shared" si="4"/>
        <v>0.87149648662601265</v>
      </c>
      <c r="E93" s="29">
        <f t="shared" si="5"/>
        <v>0.51606084612861358</v>
      </c>
      <c r="F93" s="59" t="s">
        <v>160</v>
      </c>
      <c r="G93" s="60">
        <v>50736.342810000002</v>
      </c>
    </row>
    <row r="94" spans="1:7" ht="15">
      <c r="A94" s="56" t="s">
        <v>161</v>
      </c>
      <c r="B94" s="61">
        <f>2817440.18+401675.87</f>
        <v>3219116.0500000003</v>
      </c>
      <c r="C94" s="58">
        <v>2096158.45</v>
      </c>
      <c r="D94" s="29">
        <f t="shared" si="4"/>
        <v>0.65115964054790754</v>
      </c>
      <c r="E94" s="29">
        <f t="shared" si="5"/>
        <v>0.82200740549223084</v>
      </c>
      <c r="F94" s="59" t="s">
        <v>162</v>
      </c>
      <c r="G94" s="60">
        <v>2550048.13338</v>
      </c>
    </row>
    <row r="95" spans="1:7" ht="15" outlineLevel="1">
      <c r="A95" s="41" t="s">
        <v>163</v>
      </c>
      <c r="B95" s="67">
        <f>SUM(B96:B100)</f>
        <v>51067515.399999999</v>
      </c>
      <c r="C95" s="53">
        <f>SUM(C96:C100)</f>
        <v>47953487.150000006</v>
      </c>
      <c r="D95" s="43">
        <f t="shared" si="4"/>
        <v>0.93902134800159098</v>
      </c>
      <c r="E95" s="43">
        <f t="shared" si="5"/>
        <v>0.98195748408035199</v>
      </c>
      <c r="F95" s="54" t="s">
        <v>164</v>
      </c>
      <c r="G95" s="55">
        <f>SUM(G96:G100)</f>
        <v>48834585.944329999</v>
      </c>
    </row>
    <row r="96" spans="1:7" ht="15" outlineLevel="1">
      <c r="A96" s="56" t="s">
        <v>165</v>
      </c>
      <c r="B96" s="61">
        <v>377403.27</v>
      </c>
      <c r="C96" s="58">
        <v>484576.65</v>
      </c>
      <c r="D96" s="29">
        <f t="shared" si="4"/>
        <v>1.2839757588745853</v>
      </c>
      <c r="E96" s="29">
        <f t="shared" si="5"/>
        <v>1.0666659733898916</v>
      </c>
      <c r="F96" s="59" t="s">
        <v>166</v>
      </c>
      <c r="G96" s="60">
        <v>454290.90464000002</v>
      </c>
    </row>
    <row r="97" spans="1:7" ht="15" outlineLevel="1">
      <c r="A97" s="56" t="s">
        <v>167</v>
      </c>
      <c r="B97" s="61">
        <v>4298833.67</v>
      </c>
      <c r="C97" s="58">
        <v>4018519.98</v>
      </c>
      <c r="D97" s="29">
        <f t="shared" si="4"/>
        <v>0.93479308307362352</v>
      </c>
      <c r="E97" s="29">
        <f t="shared" si="5"/>
        <v>0.92146228706993583</v>
      </c>
      <c r="F97" s="59" t="s">
        <v>168</v>
      </c>
      <c r="G97" s="60">
        <v>4361024.9018200003</v>
      </c>
    </row>
    <row r="98" spans="1:7" ht="15" outlineLevel="1">
      <c r="A98" s="56" t="s">
        <v>169</v>
      </c>
      <c r="B98" s="61">
        <v>26102220.329999998</v>
      </c>
      <c r="C98" s="58">
        <v>24721697.190000001</v>
      </c>
      <c r="D98" s="29">
        <f t="shared" si="4"/>
        <v>0.94711089238591228</v>
      </c>
      <c r="E98" s="29">
        <f t="shared" si="5"/>
        <v>0.86191282549054771</v>
      </c>
      <c r="F98" s="59" t="s">
        <v>170</v>
      </c>
      <c r="G98" s="60">
        <v>28682363.759849999</v>
      </c>
    </row>
    <row r="99" spans="1:7" ht="15" outlineLevel="1">
      <c r="A99" s="56" t="s">
        <v>171</v>
      </c>
      <c r="B99" s="61">
        <v>19082462.199999999</v>
      </c>
      <c r="C99" s="58">
        <v>17567936.16</v>
      </c>
      <c r="D99" s="29">
        <f t="shared" si="4"/>
        <v>0.92063256700699769</v>
      </c>
      <c r="E99" s="29">
        <f t="shared" si="5"/>
        <v>1.2395449832048817</v>
      </c>
      <c r="F99" s="59" t="s">
        <v>172</v>
      </c>
      <c r="G99" s="60">
        <v>14172891.180260001</v>
      </c>
    </row>
    <row r="100" spans="1:7" ht="15">
      <c r="A100" s="56" t="s">
        <v>173</v>
      </c>
      <c r="B100" s="61">
        <v>1206595.93</v>
      </c>
      <c r="C100" s="58">
        <v>1160757.17</v>
      </c>
      <c r="D100" s="29">
        <f t="shared" si="4"/>
        <v>0.96200985030672193</v>
      </c>
      <c r="E100" s="29">
        <f t="shared" si="5"/>
        <v>0.99720104362359729</v>
      </c>
      <c r="F100" s="59" t="s">
        <v>174</v>
      </c>
      <c r="G100" s="60">
        <v>1164015.1977599999</v>
      </c>
    </row>
    <row r="101" spans="1:7" ht="15" outlineLevel="1">
      <c r="A101" s="41" t="s">
        <v>175</v>
      </c>
      <c r="B101" s="67">
        <f>SUM(B102:B105)</f>
        <v>5902487.2100000009</v>
      </c>
      <c r="C101" s="53">
        <f>SUM(C102:C105)</f>
        <v>4977823.49</v>
      </c>
      <c r="D101" s="43">
        <f t="shared" si="4"/>
        <v>0.84334337591897968</v>
      </c>
      <c r="E101" s="43">
        <f t="shared" si="5"/>
        <v>1.0938773424034507</v>
      </c>
      <c r="F101" s="54" t="s">
        <v>176</v>
      </c>
      <c r="G101" s="55">
        <f>SUM(G102:G105)</f>
        <v>4550623.0882000001</v>
      </c>
    </row>
    <row r="102" spans="1:7" ht="15" outlineLevel="1">
      <c r="A102" s="56" t="s">
        <v>177</v>
      </c>
      <c r="B102" s="61">
        <v>1903950.58</v>
      </c>
      <c r="C102" s="58">
        <v>1773232.11</v>
      </c>
      <c r="D102" s="29">
        <f t="shared" si="4"/>
        <v>0.93134355934805835</v>
      </c>
      <c r="E102" s="29">
        <f t="shared" si="5"/>
        <v>1.0573338891167707</v>
      </c>
      <c r="F102" s="59" t="s">
        <v>178</v>
      </c>
      <c r="G102" s="60">
        <v>1677078.66763</v>
      </c>
    </row>
    <row r="103" spans="1:7" ht="15" outlineLevel="1">
      <c r="A103" s="56" t="s">
        <v>179</v>
      </c>
      <c r="B103" s="61">
        <v>1684638.72</v>
      </c>
      <c r="C103" s="58">
        <v>1551063.22</v>
      </c>
      <c r="D103" s="29">
        <f t="shared" si="4"/>
        <v>0.92070970563943821</v>
      </c>
      <c r="E103" s="29">
        <f t="shared" si="5"/>
        <v>1.1324182793533155</v>
      </c>
      <c r="F103" s="59" t="s">
        <v>180</v>
      </c>
      <c r="G103" s="60">
        <v>1369691.08348</v>
      </c>
    </row>
    <row r="104" spans="1:7" ht="15" outlineLevel="1">
      <c r="A104" s="56" t="s">
        <v>181</v>
      </c>
      <c r="B104" s="61">
        <v>2132680.1800000002</v>
      </c>
      <c r="C104" s="58">
        <v>1473072.61</v>
      </c>
      <c r="D104" s="29">
        <f t="shared" si="4"/>
        <v>0.6907142589002726</v>
      </c>
      <c r="E104" s="29">
        <f t="shared" si="5"/>
        <v>1.1310196258257819</v>
      </c>
      <c r="F104" s="59" t="s">
        <v>182</v>
      </c>
      <c r="G104" s="60">
        <v>1302428.8671599999</v>
      </c>
    </row>
    <row r="105" spans="1:7" ht="15">
      <c r="A105" s="56" t="s">
        <v>183</v>
      </c>
      <c r="B105" s="61">
        <v>181217.73</v>
      </c>
      <c r="C105" s="58">
        <v>180455.55</v>
      </c>
      <c r="D105" s="29">
        <f t="shared" si="4"/>
        <v>0.99579412014486646</v>
      </c>
      <c r="E105" s="29">
        <f t="shared" si="5"/>
        <v>0.8958968593176031</v>
      </c>
      <c r="F105" s="59" t="s">
        <v>184</v>
      </c>
      <c r="G105" s="60">
        <v>201424.46992999999</v>
      </c>
    </row>
    <row r="106" spans="1:7" ht="15" outlineLevel="1">
      <c r="A106" s="41" t="s">
        <v>185</v>
      </c>
      <c r="B106" s="67">
        <f>SUM(B107:B109)</f>
        <v>64150.79</v>
      </c>
      <c r="C106" s="53">
        <f>SUM(C107:C109)</f>
        <v>63934.45</v>
      </c>
      <c r="D106" s="43">
        <f t="shared" si="4"/>
        <v>0.99662763311254621</v>
      </c>
      <c r="E106" s="43">
        <f t="shared" si="5"/>
        <v>1.0283186025642095</v>
      </c>
      <c r="F106" s="54" t="s">
        <v>186</v>
      </c>
      <c r="G106" s="55">
        <f>SUM(G107:G109)</f>
        <v>62173.775560000002</v>
      </c>
    </row>
    <row r="107" spans="1:7" ht="15" outlineLevel="1">
      <c r="A107" s="56" t="s">
        <v>187</v>
      </c>
      <c r="B107" s="61">
        <v>16679.3</v>
      </c>
      <c r="C107" s="58">
        <v>16679.3</v>
      </c>
      <c r="D107" s="29">
        <f t="shared" si="4"/>
        <v>1</v>
      </c>
      <c r="E107" s="29">
        <f t="shared" si="5"/>
        <v>1.1933024485828914</v>
      </c>
      <c r="F107" s="59" t="s">
        <v>188</v>
      </c>
      <c r="G107" s="60">
        <v>13977.42879</v>
      </c>
    </row>
    <row r="108" spans="1:7" ht="15" outlineLevel="1">
      <c r="A108" s="56" t="s">
        <v>189</v>
      </c>
      <c r="B108" s="61">
        <v>46825.06</v>
      </c>
      <c r="C108" s="58">
        <v>46642.93</v>
      </c>
      <c r="D108" s="29">
        <f t="shared" si="4"/>
        <v>0.99611041608916262</v>
      </c>
      <c r="E108" s="29">
        <f t="shared" si="5"/>
        <v>0.97633280350657681</v>
      </c>
      <c r="F108" s="59" t="s">
        <v>190</v>
      </c>
      <c r="G108" s="60">
        <v>47773.597110000002</v>
      </c>
    </row>
    <row r="109" spans="1:7" s="17" customFormat="1" ht="15">
      <c r="A109" s="56" t="s">
        <v>191</v>
      </c>
      <c r="B109" s="61">
        <v>646.42999999999995</v>
      </c>
      <c r="C109" s="58">
        <v>612.22</v>
      </c>
      <c r="D109" s="29">
        <f t="shared" si="4"/>
        <v>0.9470785699921106</v>
      </c>
      <c r="E109" s="29">
        <f t="shared" si="5"/>
        <v>1.4481856709240168</v>
      </c>
      <c r="F109" s="59" t="s">
        <v>192</v>
      </c>
      <c r="G109" s="60">
        <v>422.74966000000001</v>
      </c>
    </row>
    <row r="110" spans="1:7" ht="30" outlineLevel="1">
      <c r="A110" s="41" t="s">
        <v>193</v>
      </c>
      <c r="B110" s="67">
        <f>SUM(B111)</f>
        <v>1286139.22</v>
      </c>
      <c r="C110" s="70">
        <f>SUM(C111)</f>
        <v>227239.47</v>
      </c>
      <c r="D110" s="43">
        <f t="shared" si="4"/>
        <v>0.17668341534596854</v>
      </c>
      <c r="E110" s="43">
        <f t="shared" si="5"/>
        <v>5.770777338898692</v>
      </c>
      <c r="F110" s="54" t="s">
        <v>194</v>
      </c>
      <c r="G110" s="63">
        <f>SUM(G111)</f>
        <v>39377.618759999998</v>
      </c>
    </row>
    <row r="111" spans="1:7" ht="30">
      <c r="A111" s="56" t="s">
        <v>195</v>
      </c>
      <c r="B111" s="71">
        <v>1286139.22</v>
      </c>
      <c r="C111" s="72">
        <v>227239.47</v>
      </c>
      <c r="D111" s="29">
        <f t="shared" si="4"/>
        <v>0.17668341534596854</v>
      </c>
      <c r="E111" s="29">
        <f t="shared" si="5"/>
        <v>5.770777338898692</v>
      </c>
      <c r="F111" s="59" t="s">
        <v>196</v>
      </c>
      <c r="G111" s="60">
        <v>39377.618759999998</v>
      </c>
    </row>
    <row r="112" spans="1:7" ht="45" outlineLevel="1">
      <c r="A112" s="41" t="s">
        <v>197</v>
      </c>
      <c r="B112" s="67">
        <f>SUM(B113:B115)</f>
        <v>0</v>
      </c>
      <c r="C112" s="53">
        <f>SUM(C113:C114)</f>
        <v>0</v>
      </c>
      <c r="D112" s="43" t="e">
        <f t="shared" si="4"/>
        <v>#DIV/0!</v>
      </c>
      <c r="E112" s="43" t="e">
        <f t="shared" si="5"/>
        <v>#DIV/0!</v>
      </c>
      <c r="F112" s="54" t="s">
        <v>198</v>
      </c>
      <c r="G112" s="63">
        <v>0</v>
      </c>
    </row>
    <row r="113" spans="1:7" ht="30" outlineLevel="1">
      <c r="A113" s="56" t="s">
        <v>199</v>
      </c>
      <c r="B113" s="73"/>
      <c r="C113" s="58"/>
      <c r="D113" s="29" t="e">
        <f t="shared" si="4"/>
        <v>#DIV/0!</v>
      </c>
      <c r="E113" s="29" t="e">
        <f t="shared" si="5"/>
        <v>#DIV/0!</v>
      </c>
      <c r="F113" s="74">
        <v>1401</v>
      </c>
      <c r="G113" s="75">
        <v>0</v>
      </c>
    </row>
    <row r="114" spans="1:7" ht="15" outlineLevel="1">
      <c r="A114" s="56" t="s">
        <v>200</v>
      </c>
      <c r="B114" s="76"/>
      <c r="C114" s="77"/>
      <c r="D114" s="29" t="e">
        <f t="shared" si="4"/>
        <v>#DIV/0!</v>
      </c>
      <c r="E114" s="29" t="e">
        <f t="shared" si="5"/>
        <v>#DIV/0!</v>
      </c>
      <c r="F114" s="74">
        <v>1402</v>
      </c>
      <c r="G114" s="75">
        <v>0</v>
      </c>
    </row>
    <row r="115" spans="1:7" ht="15">
      <c r="A115" s="56" t="s">
        <v>201</v>
      </c>
      <c r="B115" s="76"/>
      <c r="C115" s="77"/>
      <c r="D115" s="29" t="e">
        <f t="shared" si="4"/>
        <v>#DIV/0!</v>
      </c>
      <c r="E115" s="29" t="e">
        <f t="shared" si="5"/>
        <v>#DIV/0!</v>
      </c>
      <c r="F115" s="78">
        <v>1403</v>
      </c>
      <c r="G115" s="75">
        <v>0</v>
      </c>
    </row>
    <row r="116" spans="1:7" ht="15">
      <c r="A116" s="49" t="s">
        <v>202</v>
      </c>
      <c r="B116" s="14">
        <f>B4-B30</f>
        <v>-26330680.857000023</v>
      </c>
      <c r="C116" s="14">
        <f>C4-C30</f>
        <v>27628157.250180006</v>
      </c>
      <c r="D116" s="50"/>
      <c r="E116" s="50"/>
      <c r="F116" s="79"/>
      <c r="G116" s="80"/>
    </row>
    <row r="117" spans="1:7">
      <c r="B117" s="81"/>
      <c r="C117" s="82"/>
      <c r="G117" s="83"/>
    </row>
    <row r="118" spans="1:7">
      <c r="A118" s="3"/>
      <c r="E118" s="84"/>
      <c r="F118" s="85"/>
      <c r="G118" s="86"/>
    </row>
    <row r="119" spans="1:7">
      <c r="A119" s="3"/>
      <c r="E119" s="84"/>
      <c r="F119" s="85"/>
      <c r="G119" s="86"/>
    </row>
    <row r="120" spans="1:7">
      <c r="A120" s="3"/>
      <c r="E120" s="84"/>
      <c r="F120" s="85"/>
      <c r="G120" s="86"/>
    </row>
    <row r="121" spans="1:7">
      <c r="A121" s="3"/>
      <c r="E121" s="84"/>
      <c r="F121" s="85"/>
      <c r="G121" s="86"/>
    </row>
    <row r="122" spans="1:7">
      <c r="A122" s="3"/>
      <c r="E122" s="84"/>
      <c r="F122" s="85"/>
      <c r="G122" s="86"/>
    </row>
    <row r="123" spans="1:7">
      <c r="A123" s="3"/>
      <c r="E123" s="84"/>
      <c r="F123" s="85"/>
      <c r="G123" s="86"/>
    </row>
    <row r="124" spans="1:7">
      <c r="A124" s="3"/>
      <c r="E124" s="84"/>
      <c r="F124" s="85"/>
      <c r="G124" s="86"/>
    </row>
    <row r="125" spans="1:7">
      <c r="A125" s="3"/>
      <c r="E125" s="84"/>
      <c r="F125" s="85"/>
      <c r="G125" s="86"/>
    </row>
    <row r="126" spans="1:7">
      <c r="A126" s="3"/>
      <c r="E126" s="84"/>
      <c r="F126" s="85"/>
      <c r="G126" s="86"/>
    </row>
    <row r="127" spans="1:7">
      <c r="A127" s="3"/>
      <c r="E127" s="84"/>
      <c r="F127" s="85"/>
      <c r="G127" s="86"/>
    </row>
    <row r="128" spans="1:7">
      <c r="A128" s="3"/>
      <c r="E128" s="84"/>
      <c r="F128" s="85"/>
      <c r="G128" s="86"/>
    </row>
    <row r="129" spans="1:7">
      <c r="A129" s="3"/>
      <c r="E129" s="84"/>
      <c r="F129" s="85"/>
      <c r="G129" s="86"/>
    </row>
    <row r="130" spans="1:7">
      <c r="A130" s="3"/>
      <c r="E130" s="84"/>
      <c r="F130" s="85"/>
      <c r="G130" s="86"/>
    </row>
    <row r="131" spans="1:7">
      <c r="A131" s="3"/>
      <c r="E131" s="84"/>
      <c r="F131" s="85"/>
      <c r="G131" s="86"/>
    </row>
    <row r="132" spans="1:7">
      <c r="A132" s="3"/>
      <c r="E132" s="84"/>
      <c r="F132" s="85"/>
    </row>
    <row r="133" spans="1:7">
      <c r="A133" s="3"/>
      <c r="E133" s="84"/>
      <c r="F133" s="85"/>
    </row>
  </sheetData>
  <sheetProtection selectLockedCells="1" selectUnlockedCells="1"/>
  <mergeCells count="3">
    <mergeCell ref="A1:E1"/>
    <mergeCell ref="A2:A3"/>
    <mergeCell ref="B2:E2"/>
  </mergeCells>
  <pageMargins left="0.2361111111111111" right="0" top="0" bottom="0" header="0.51180555555555551" footer="0.51180555555555551"/>
  <pageSetup paperSize="9" scale="64" firstPageNumber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Бюджет</vt:lpstr>
      <vt:lpstr>Бюджет!__xlnm.Print_Area</vt:lpstr>
      <vt:lpstr>Бюджет!__xlnm.Print_Titles</vt:lpstr>
      <vt:lpstr>Бюджет!Excel_BuiltIn__FilterDatabase</vt:lpstr>
      <vt:lpstr>Бюджет!Print_Area</vt:lpstr>
      <vt:lpstr>Бюджет!Print_Titles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Григорчук Сергей Сергеевич</dc:creator>
  <cp:lastModifiedBy>Microsoft Office User</cp:lastModifiedBy>
  <dcterms:created xsi:type="dcterms:W3CDTF">2022-08-26T08:41:01Z</dcterms:created>
  <dcterms:modified xsi:type="dcterms:W3CDTF">2022-08-26T10:37:55Z</dcterms:modified>
</cp:coreProperties>
</file>